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PeanutIRR2015" sheetId="1" r:id="rId1"/>
    <sheet name="Sheet1" sheetId="2" r:id="rId2"/>
  </sheets>
  <definedNames>
    <definedName name="_xlnm.Print_Area" localSheetId="0">PeanutIRR2015!$A$1:$G$65</definedName>
  </definedNames>
  <calcPr calcId="145621"/>
</workbook>
</file>

<file path=xl/calcChain.xml><?xml version="1.0" encoding="utf-8"?>
<calcChain xmlns="http://schemas.openxmlformats.org/spreadsheetml/2006/main">
  <c r="F30" i="1" l="1"/>
  <c r="F16" i="1" l="1"/>
  <c r="F11" i="1" l="1"/>
  <c r="F12" i="1"/>
  <c r="F14" i="1"/>
  <c r="F15" i="1"/>
  <c r="F17" i="1"/>
  <c r="F18" i="1"/>
  <c r="F20" i="1"/>
  <c r="F21" i="1"/>
  <c r="F22" i="1"/>
  <c r="F23" i="1"/>
  <c r="F24" i="1"/>
  <c r="F25" i="1"/>
  <c r="D26" i="1"/>
  <c r="F26" i="1"/>
  <c r="D27" i="1"/>
  <c r="F27" i="1"/>
  <c r="F28" i="1"/>
  <c r="D29" i="1"/>
  <c r="F29" i="1"/>
  <c r="F31" i="1"/>
  <c r="F32" i="1"/>
  <c r="F33" i="1"/>
  <c r="I5" i="2"/>
  <c r="F4" i="1"/>
  <c r="F39" i="1"/>
  <c r="F40" i="1"/>
  <c r="F41" i="1"/>
  <c r="F34" i="1" l="1"/>
  <c r="F36" i="1" s="1"/>
  <c r="G57" i="1" s="1"/>
  <c r="D34" i="1"/>
  <c r="C56" i="1" l="1"/>
  <c r="F55" i="1"/>
  <c r="G55" i="1"/>
  <c r="E54" i="1"/>
  <c r="F56" i="1"/>
  <c r="E53" i="1"/>
  <c r="D42" i="1"/>
  <c r="F42" i="1" s="1"/>
  <c r="F44" i="1" s="1"/>
  <c r="F46" i="1" s="1"/>
  <c r="G53" i="1"/>
  <c r="C53" i="1"/>
  <c r="F53" i="1"/>
  <c r="F54" i="1"/>
  <c r="F57" i="1"/>
  <c r="E55" i="1"/>
  <c r="G56" i="1"/>
  <c r="D55" i="1"/>
  <c r="D57" i="1"/>
  <c r="E56" i="1"/>
  <c r="C55" i="1"/>
  <c r="C54" i="1"/>
  <c r="D54" i="1"/>
  <c r="G54" i="1"/>
  <c r="C57" i="1"/>
  <c r="D53" i="1"/>
  <c r="D56" i="1"/>
  <c r="E57" i="1"/>
</calcChain>
</file>

<file path=xl/sharedStrings.xml><?xml version="1.0" encoding="utf-8"?>
<sst xmlns="http://schemas.openxmlformats.org/spreadsheetml/2006/main" count="157" uniqueCount="76">
  <si>
    <t/>
  </si>
  <si>
    <t>Estimated Costs Per Acre</t>
  </si>
  <si>
    <t>Following Recommended Management Practices</t>
  </si>
  <si>
    <t>Yield Goal</t>
  </si>
  <si>
    <t>Tons per Acre*</t>
  </si>
  <si>
    <t>*Pounds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</si>
  <si>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</si>
  <si>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</si>
  <si>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</si>
  <si>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</si>
  <si>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</si>
  <si>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</si>
  <si>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</si>
  <si>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</si>
  <si>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</si>
  <si>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</si>
  <si>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</si>
  <si>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Seed</t>
  </si>
  <si>
    <t>LBS.</t>
  </si>
  <si>
    <t>_</t>
  </si>
  <si>
    <t xml:space="preserve">    Innoculant </t>
  </si>
  <si>
    <t>ACRE</t>
  </si>
  <si>
    <t>Fertilizer</t>
  </si>
  <si>
    <t xml:space="preserve">  Phosphate</t>
  </si>
  <si>
    <t>UNITS</t>
  </si>
  <si>
    <t xml:space="preserve">  Potash</t>
  </si>
  <si>
    <t>Boron /Micronutrients</t>
  </si>
  <si>
    <t>Lime (Prorated)</t>
  </si>
  <si>
    <t>TONS</t>
  </si>
  <si>
    <t>Herbicides</t>
  </si>
  <si>
    <t>Insecticides</t>
  </si>
  <si>
    <t>Fungicides</t>
  </si>
  <si>
    <t>Nematicide</t>
  </si>
  <si>
    <t>Consultant/Scouting Fee</t>
  </si>
  <si>
    <t>Irrigation</t>
  </si>
  <si>
    <t>AC/IN</t>
  </si>
  <si>
    <t>Drying &amp; Cleaning</t>
  </si>
  <si>
    <t>Hauling</t>
  </si>
  <si>
    <t>Crop Insurance</t>
  </si>
  <si>
    <t>Check Off</t>
  </si>
  <si>
    <t>TON</t>
  </si>
  <si>
    <t>Land Rent</t>
  </si>
  <si>
    <t>Labor (Wages &amp; Fringe)</t>
  </si>
  <si>
    <t>HOUR</t>
  </si>
  <si>
    <t>Tractor/Machinery</t>
  </si>
  <si>
    <t>Interest on Operating Capital</t>
  </si>
  <si>
    <t>DOL.</t>
  </si>
  <si>
    <t xml:space="preserve">   TOTAL VARIABLE COST</t>
  </si>
  <si>
    <t>(Approximate Range per Acre : $425 to $775)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</si>
  <si>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</si>
  <si>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</si>
  <si>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</si>
  <si>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</si>
  <si>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</si>
  <si>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(Approximate Range per Acre : $555 to $1050)</t>
  </si>
  <si>
    <t xml:space="preserve">*  PRODUCTION COSTS ARE CONSTANT FOR THIS TABLE 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</si>
  <si>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</si>
  <si>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</si>
  <si>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</si>
  <si>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Fungicide</t>
  </si>
  <si>
    <t>7 applications</t>
  </si>
  <si>
    <t>Bravo Weather Stick</t>
  </si>
  <si>
    <t>Generic about 40% of cost</t>
  </si>
  <si>
    <t>pt</t>
  </si>
  <si>
    <t>(Approximate Range per Acre : $85 to $270)</t>
  </si>
  <si>
    <t>PEANUT - IRRIGATED Enterprise Planning Budget Summary</t>
  </si>
  <si>
    <t xml:space="preserve">                                             AT VARYING YIELD AND PRICE LEVELS(1)</t>
  </si>
  <si>
    <t>Yld Tons/acre</t>
  </si>
  <si>
    <t>Note: To customize this budget, you may change any numbers in blue.</t>
  </si>
  <si>
    <t>-----------------------------------PRICE ($/TON)--------------------------------------</t>
  </si>
  <si>
    <t>1  Production costs held constant except fordrying &amp; cleaning, hauling, and checkoff.</t>
  </si>
  <si>
    <t xml:space="preserve">                                      NET RETURNS PER ACRE ABOVE SPECIFIED VARIABLE EXPENSES</t>
  </si>
  <si>
    <t>Gypsum</t>
  </si>
  <si>
    <t>Poultry Litter</t>
  </si>
  <si>
    <t>ALABAMA, 2015</t>
  </si>
  <si>
    <t>Cover Crop Establishment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</si>
</sst>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0_)"/>
    <numFmt numFmtId="166" formatCode="0.0000"/>
    <numFmt numFmtId="167" formatCode="&quot;$&quot;#,##0.00"/>
    <numFmt numFmtId="168" formatCode="0.000"/>
  </numFmts>
  <fonts count="3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30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</cellStyleXfs>
  <cellXfs count="9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3" fillId="0" borderId="0" xfId="0" applyFont="1" applyProtection="1">
      <protection locked="0"/>
    </xf>
    <xf numFmtId="0" fontId="24" fillId="0" borderId="0" xfId="0" applyFont="1"/>
    <xf numFmtId="165" fontId="21" fillId="0" borderId="0" xfId="0" applyNumberFormat="1" applyFont="1" applyAlignment="1" applyProtection="1">
      <alignment horizontal="left"/>
    </xf>
    <xf numFmtId="0" fontId="25" fillId="0" borderId="0" xfId="0" applyFont="1" applyAlignment="1" applyProtection="1">
      <alignment horizontal="right"/>
      <protection locked="0"/>
    </xf>
    <xf numFmtId="0" fontId="24" fillId="0" borderId="0" xfId="0" applyFont="1" applyBorder="1"/>
    <xf numFmtId="0" fontId="25" fillId="0" borderId="0" xfId="0" applyFont="1" applyAlignment="1" applyProtection="1">
      <alignment horizontal="left"/>
      <protection locked="0"/>
    </xf>
    <xf numFmtId="164" fontId="26" fillId="0" borderId="0" xfId="0" applyNumberFormat="1" applyFont="1" applyBorder="1" applyProtection="1">
      <protection locked="0"/>
    </xf>
    <xf numFmtId="164" fontId="26" fillId="0" borderId="0" xfId="0" applyNumberFormat="1" applyFont="1" applyProtection="1">
      <protection locked="0"/>
    </xf>
    <xf numFmtId="164" fontId="24" fillId="0" borderId="0" xfId="0" applyNumberFormat="1" applyFont="1" applyProtection="1"/>
    <xf numFmtId="164" fontId="26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9" fontId="21" fillId="0" borderId="0" xfId="0" applyNumberFormat="1" applyFont="1"/>
    <xf numFmtId="164" fontId="24" fillId="0" borderId="0" xfId="0" applyNumberFormat="1" applyFont="1"/>
    <xf numFmtId="166" fontId="26" fillId="0" borderId="0" xfId="0" applyNumberFormat="1" applyFont="1" applyProtection="1">
      <protection locked="0"/>
    </xf>
    <xf numFmtId="164" fontId="24" fillId="0" borderId="10" xfId="0" applyNumberFormat="1" applyFont="1" applyBorder="1" applyProtection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164" fontId="24" fillId="0" borderId="0" xfId="0" quotePrefix="1" applyNumberFormat="1" applyFont="1" applyBorder="1" applyProtection="1"/>
    <xf numFmtId="168" fontId="26" fillId="0" borderId="0" xfId="0" applyNumberFormat="1" applyFont="1" applyProtection="1">
      <protection locked="0"/>
    </xf>
    <xf numFmtId="164" fontId="24" fillId="0" borderId="0" xfId="0" applyNumberFormat="1" applyFont="1" applyProtection="1">
      <protection locked="0"/>
    </xf>
    <xf numFmtId="164" fontId="24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4" fontId="22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2" fillId="0" borderId="14" xfId="0" applyNumberFormat="1" applyFont="1" applyBorder="1" applyAlignment="1" applyProtection="1">
      <alignment horizontal="center"/>
      <protection locked="0"/>
    </xf>
    <xf numFmtId="167" fontId="23" fillId="0" borderId="12" xfId="0" applyNumberFormat="1" applyFont="1" applyBorder="1" applyAlignment="1" applyProtection="1">
      <alignment horizontal="center"/>
      <protection locked="0"/>
    </xf>
    <xf numFmtId="167" fontId="23" fillId="0" borderId="11" xfId="0" applyNumberFormat="1" applyFont="1" applyBorder="1" applyAlignment="1" applyProtection="1">
      <alignment horizontal="center"/>
      <protection locked="0"/>
    </xf>
    <xf numFmtId="167" fontId="23" fillId="0" borderId="13" xfId="0" applyNumberFormat="1" applyFont="1" applyBorder="1" applyAlignment="1" applyProtection="1">
      <alignment horizontal="center"/>
      <protection locked="0"/>
    </xf>
    <xf numFmtId="164" fontId="28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4" fontId="23" fillId="0" borderId="15" xfId="0" applyNumberFormat="1" applyFont="1" applyBorder="1" applyAlignment="1" applyProtection="1">
      <alignment horizontal="center"/>
      <protection locked="0"/>
    </xf>
    <xf numFmtId="4" fontId="23" fillId="0" borderId="16" xfId="0" applyNumberFormat="1" applyFont="1" applyBorder="1" applyAlignment="1" applyProtection="1">
      <alignment horizontal="center"/>
      <protection locked="0"/>
    </xf>
    <xf numFmtId="4" fontId="23" fillId="0" borderId="17" xfId="0" applyNumberFormat="1" applyFont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4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164" fontId="22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165" fontId="22" fillId="0" borderId="10" xfId="0" applyNumberFormat="1" applyFont="1" applyBorder="1" applyAlignment="1" applyProtection="1">
      <alignment horizontal="left"/>
      <protection locked="0"/>
    </xf>
    <xf numFmtId="164" fontId="22" fillId="0" borderId="10" xfId="0" applyNumberFormat="1" applyFont="1" applyBorder="1" applyAlignment="1" applyProtection="1">
      <alignment horizontal="right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4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Protection="1">
      <protection locked="0"/>
    </xf>
    <xf numFmtId="0" fontId="24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4" fillId="0" borderId="0" xfId="0" quotePrefix="1" applyNumberFormat="1" applyFont="1" applyBorder="1" applyProtection="1">
      <protection locked="0"/>
    </xf>
    <xf numFmtId="0" fontId="24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4" fillId="0" borderId="18" xfId="0" applyFont="1" applyBorder="1" applyProtection="1">
      <protection locked="0"/>
    </xf>
    <xf numFmtId="164" fontId="22" fillId="0" borderId="0" xfId="0" applyNumberFormat="1" applyFont="1" applyProtection="1">
      <protection locked="0"/>
    </xf>
    <xf numFmtId="0" fontId="27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4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0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164" fontId="24" fillId="0" borderId="0" xfId="0" quotePrefix="1" applyNumberFormat="1" applyFont="1" applyAlignment="1" applyProtection="1">
      <alignment horizontal="right"/>
    </xf>
    <xf numFmtId="3" fontId="24" fillId="0" borderId="0" xfId="0" applyNumberFormat="1" applyFont="1" applyProtection="1"/>
    <xf numFmtId="0" fontId="22" fillId="0" borderId="0" xfId="0" applyFont="1" applyAlignment="1" applyProtection="1">
      <alignment horizontal="lef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38"/>
    <cellStyle name="Note 2 2" xfId="45"/>
    <cellStyle name="Note 3" xfId="44"/>
    <cellStyle name="Note 4" xfId="43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3"/>
  <sheetViews>
    <sheetView tabSelected="1" topLeftCell="A12" workbookViewId="0">
      <selection activeCell="J32" sqref="J32"/>
    </sheetView>
  </sheetViews>
  <sheetFormatPr defaultRowHeight="13.2" x14ac:dyDescent="0.25"/>
  <cols>
    <col min="1" max="1" width="10" customWidth="1"/>
    <col min="2" max="2" width="28.6640625" customWidth="1"/>
    <col min="3" max="3" width="7.6640625" customWidth="1"/>
    <col min="4" max="6" width="11.6640625" customWidth="1"/>
    <col min="7" max="7" width="12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3.8" x14ac:dyDescent="0.25">
      <c r="A1" s="48" t="s">
        <v>65</v>
      </c>
      <c r="B1" s="42"/>
      <c r="C1" s="41"/>
      <c r="D1" s="41"/>
      <c r="E1" s="41"/>
      <c r="F1" s="41"/>
      <c r="G1" s="41"/>
      <c r="H1" s="49"/>
      <c r="I1" s="49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95" t="s">
        <v>1</v>
      </c>
      <c r="B2" s="51"/>
      <c r="C2" s="47" t="s">
        <v>68</v>
      </c>
      <c r="D2" s="41"/>
      <c r="E2" s="41"/>
      <c r="F2" s="41"/>
      <c r="G2" s="41"/>
      <c r="H2" s="49"/>
      <c r="I2" s="49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0" t="s">
        <v>2</v>
      </c>
      <c r="B3" s="52"/>
      <c r="C3" s="52"/>
      <c r="D3" s="52"/>
      <c r="E3" s="53" t="s">
        <v>3</v>
      </c>
      <c r="F3" s="4">
        <v>2.25</v>
      </c>
      <c r="G3" s="53" t="s">
        <v>4</v>
      </c>
      <c r="H3" s="52"/>
      <c r="I3" s="52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54" t="s">
        <v>74</v>
      </c>
      <c r="B4" s="55"/>
      <c r="C4" s="52"/>
      <c r="D4" s="52"/>
      <c r="E4" s="52"/>
      <c r="F4" s="94">
        <f>+F3*2000</f>
        <v>4500</v>
      </c>
      <c r="G4" s="41" t="s">
        <v>5</v>
      </c>
      <c r="H4" s="52"/>
      <c r="I4" s="52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54"/>
      <c r="B5" s="53" t="s">
        <v>6</v>
      </c>
      <c r="C5" s="52"/>
      <c r="D5" s="52"/>
      <c r="E5" s="52"/>
      <c r="F5" s="42"/>
      <c r="G5" s="52"/>
      <c r="H5" s="52"/>
      <c r="I5" s="52"/>
      <c r="J5" s="5"/>
      <c r="K5" s="5"/>
      <c r="L5" s="5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 t="s">
        <v>0</v>
      </c>
      <c r="AO5" s="1"/>
      <c r="AP5" s="1"/>
      <c r="AQ5" s="1"/>
      <c r="AR5" s="1"/>
      <c r="AS5" s="1"/>
      <c r="AT5" s="1"/>
      <c r="AU5" s="1"/>
    </row>
    <row r="6" spans="1:47" ht="13.8" x14ac:dyDescent="0.25">
      <c r="A6" s="42"/>
      <c r="B6" s="53" t="s">
        <v>7</v>
      </c>
      <c r="C6" s="52"/>
      <c r="D6" s="52"/>
      <c r="E6" s="42"/>
      <c r="F6" s="52"/>
      <c r="G6" s="52"/>
      <c r="H6" s="52"/>
      <c r="I6" s="52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52"/>
      <c r="B7" s="52"/>
      <c r="C7" s="53"/>
      <c r="D7" s="53"/>
      <c r="E7" s="56" t="s">
        <v>8</v>
      </c>
      <c r="F7" s="56" t="s">
        <v>9</v>
      </c>
      <c r="G7" s="57" t="s">
        <v>10</v>
      </c>
      <c r="H7" s="52"/>
      <c r="I7" s="52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58" t="s">
        <v>0</v>
      </c>
      <c r="B8" s="53"/>
      <c r="C8" s="59" t="s">
        <v>11</v>
      </c>
      <c r="D8" s="60" t="s">
        <v>12</v>
      </c>
      <c r="E8" s="60" t="s">
        <v>13</v>
      </c>
      <c r="F8" s="60" t="s">
        <v>14</v>
      </c>
      <c r="G8" s="61" t="s">
        <v>15</v>
      </c>
      <c r="H8" s="52"/>
      <c r="I8" s="62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63"/>
      <c r="B9" s="64"/>
      <c r="C9" s="65"/>
      <c r="D9" s="10"/>
      <c r="E9" s="10"/>
      <c r="F9" s="66"/>
      <c r="G9" s="67"/>
      <c r="H9" s="52"/>
      <c r="I9" s="62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48" t="s">
        <v>16</v>
      </c>
      <c r="B10" s="52"/>
      <c r="C10" s="52"/>
      <c r="D10" s="52"/>
      <c r="E10" s="52"/>
      <c r="F10" s="52"/>
      <c r="G10" s="52"/>
      <c r="H10" s="52"/>
      <c r="I10" s="52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52"/>
      <c r="B11" s="68" t="s">
        <v>17</v>
      </c>
      <c r="C11" s="69" t="s">
        <v>18</v>
      </c>
      <c r="D11" s="11">
        <v>125</v>
      </c>
      <c r="E11" s="11">
        <v>0.7</v>
      </c>
      <c r="F11" s="12">
        <f>+D11*E11</f>
        <v>87.5</v>
      </c>
      <c r="G11" s="67" t="s">
        <v>19</v>
      </c>
      <c r="H11" s="52"/>
      <c r="I11" s="52"/>
      <c r="J11" s="5"/>
      <c r="K11" s="5"/>
      <c r="L11" s="5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52"/>
      <c r="B12" s="68" t="s">
        <v>20</v>
      </c>
      <c r="C12" s="69" t="s">
        <v>21</v>
      </c>
      <c r="D12" s="11">
        <v>1</v>
      </c>
      <c r="E12" s="11">
        <v>0</v>
      </c>
      <c r="F12" s="12">
        <f>+D12*E12</f>
        <v>0</v>
      </c>
      <c r="G12" s="67"/>
      <c r="H12" s="52"/>
      <c r="I12" s="52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52"/>
      <c r="B13" s="68" t="s">
        <v>22</v>
      </c>
      <c r="C13" s="42"/>
      <c r="D13" s="11"/>
      <c r="E13" s="11"/>
      <c r="F13" s="12"/>
      <c r="G13" s="70" t="s">
        <v>19</v>
      </c>
      <c r="H13" s="52"/>
      <c r="I13" s="52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52"/>
      <c r="B14" s="68" t="s">
        <v>23</v>
      </c>
      <c r="C14" s="69" t="s">
        <v>24</v>
      </c>
      <c r="D14" s="13">
        <v>40</v>
      </c>
      <c r="E14" s="11">
        <v>0.43</v>
      </c>
      <c r="F14" s="12">
        <f t="shared" ref="F14:F33" si="0">+D14*E14</f>
        <v>17.2</v>
      </c>
      <c r="G14" s="67" t="s">
        <v>19</v>
      </c>
      <c r="H14" s="52"/>
      <c r="I14" s="52"/>
      <c r="J14" s="5"/>
      <c r="K14" s="5"/>
      <c r="L14" s="5"/>
      <c r="M14" s="14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 t="s">
        <v>0</v>
      </c>
      <c r="AO14" s="1"/>
      <c r="AP14" s="1"/>
      <c r="AQ14" s="1"/>
      <c r="AR14" s="1"/>
      <c r="AS14" s="1"/>
      <c r="AT14" s="1"/>
      <c r="AU14" s="1"/>
    </row>
    <row r="15" spans="1:47" ht="13.8" x14ac:dyDescent="0.25">
      <c r="A15" s="52"/>
      <c r="B15" s="68" t="s">
        <v>25</v>
      </c>
      <c r="C15" s="69" t="s">
        <v>24</v>
      </c>
      <c r="D15" s="13">
        <v>40</v>
      </c>
      <c r="E15" s="11">
        <v>0.43</v>
      </c>
      <c r="F15" s="12">
        <f t="shared" si="0"/>
        <v>17.2</v>
      </c>
      <c r="G15" s="67" t="s">
        <v>19</v>
      </c>
      <c r="H15" s="52"/>
      <c r="I15" s="52"/>
      <c r="J15" s="5"/>
      <c r="K15" s="5"/>
      <c r="L15" s="5"/>
      <c r="M15" s="14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O15" s="1"/>
      <c r="AP15" s="1"/>
      <c r="AQ15" s="1"/>
      <c r="AR15" s="1"/>
      <c r="AS15" s="1"/>
      <c r="AT15" s="1"/>
      <c r="AU15" s="1"/>
    </row>
    <row r="16" spans="1:47" ht="13.8" x14ac:dyDescent="0.25">
      <c r="A16" s="52"/>
      <c r="B16" s="68" t="s">
        <v>73</v>
      </c>
      <c r="C16" s="69" t="s">
        <v>28</v>
      </c>
      <c r="D16" s="13">
        <v>0</v>
      </c>
      <c r="E16" s="11">
        <v>0</v>
      </c>
      <c r="F16" s="12">
        <f t="shared" ref="F16" si="1">+D16*E16</f>
        <v>0</v>
      </c>
      <c r="G16" s="67" t="s">
        <v>19</v>
      </c>
      <c r="H16" s="52"/>
      <c r="I16" s="52"/>
      <c r="J16" s="5"/>
      <c r="K16" s="5"/>
      <c r="L16" s="5"/>
      <c r="M16" s="14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52"/>
      <c r="B17" s="68" t="s">
        <v>26</v>
      </c>
      <c r="C17" s="69" t="s">
        <v>21</v>
      </c>
      <c r="D17" s="13">
        <v>1</v>
      </c>
      <c r="E17" s="11">
        <v>10</v>
      </c>
      <c r="F17" s="12">
        <f t="shared" si="0"/>
        <v>10</v>
      </c>
      <c r="G17" s="67" t="s">
        <v>19</v>
      </c>
      <c r="H17" s="52"/>
      <c r="I17" s="52"/>
      <c r="J17" s="5"/>
      <c r="K17" s="5"/>
      <c r="L17" s="5"/>
      <c r="M17" s="14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52"/>
      <c r="B18" s="68" t="s">
        <v>27</v>
      </c>
      <c r="C18" s="69" t="s">
        <v>28</v>
      </c>
      <c r="D18" s="13">
        <v>0.33</v>
      </c>
      <c r="E18" s="11">
        <v>35</v>
      </c>
      <c r="F18" s="12">
        <f t="shared" si="0"/>
        <v>11.55</v>
      </c>
      <c r="G18" s="67" t="s">
        <v>19</v>
      </c>
      <c r="H18" s="52"/>
      <c r="I18" s="52"/>
      <c r="J18" s="5"/>
      <c r="K18" s="5"/>
      <c r="L18" s="5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3" t="s">
        <v>0</v>
      </c>
      <c r="AO18" s="1"/>
      <c r="AP18" s="1"/>
      <c r="AQ18" s="1"/>
      <c r="AR18" s="1"/>
      <c r="AS18" s="1"/>
      <c r="AT18" s="1"/>
      <c r="AU18" s="1"/>
    </row>
    <row r="19" spans="1:47" ht="13.8" x14ac:dyDescent="0.25">
      <c r="A19" s="52"/>
      <c r="B19" s="68" t="s">
        <v>72</v>
      </c>
      <c r="C19" s="69" t="s">
        <v>28</v>
      </c>
      <c r="D19" s="13">
        <v>0.33</v>
      </c>
      <c r="E19" s="11">
        <v>79</v>
      </c>
      <c r="F19" s="12">
        <v>23.76</v>
      </c>
      <c r="G19" s="67" t="s">
        <v>19</v>
      </c>
      <c r="H19" s="52"/>
      <c r="I19" s="52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/>
      <c r="AO19" s="1"/>
      <c r="AP19" s="1"/>
      <c r="AQ19" s="1"/>
      <c r="AR19" s="1"/>
      <c r="AS19" s="1"/>
      <c r="AT19" s="1"/>
      <c r="AU19" s="1"/>
    </row>
    <row r="20" spans="1:47" ht="13.8" x14ac:dyDescent="0.25">
      <c r="A20" s="52"/>
      <c r="B20" s="68" t="s">
        <v>29</v>
      </c>
      <c r="C20" s="69" t="s">
        <v>21</v>
      </c>
      <c r="D20" s="13">
        <v>1</v>
      </c>
      <c r="E20" s="11">
        <v>75</v>
      </c>
      <c r="F20" s="12">
        <f t="shared" si="0"/>
        <v>75</v>
      </c>
      <c r="G20" s="67" t="s">
        <v>19</v>
      </c>
      <c r="H20" s="52"/>
      <c r="I20" s="52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52"/>
      <c r="B21" s="68" t="s">
        <v>30</v>
      </c>
      <c r="C21" s="69" t="s">
        <v>21</v>
      </c>
      <c r="D21" s="13">
        <v>1</v>
      </c>
      <c r="E21" s="11">
        <v>25</v>
      </c>
      <c r="F21" s="12">
        <f t="shared" si="0"/>
        <v>25</v>
      </c>
      <c r="G21" s="67" t="s">
        <v>19</v>
      </c>
      <c r="H21" s="52"/>
      <c r="I21" s="52"/>
      <c r="J21" s="5"/>
      <c r="K21" s="5"/>
      <c r="L21" s="5"/>
      <c r="M21" s="1"/>
      <c r="N21" s="2"/>
      <c r="O21" s="1"/>
      <c r="R21" s="1"/>
      <c r="S21" s="1"/>
      <c r="T21" s="1"/>
      <c r="U21" s="1"/>
      <c r="V21" s="1"/>
      <c r="W21" s="1"/>
      <c r="X21" s="1"/>
      <c r="Y21" s="1"/>
      <c r="Z21" s="3" t="s">
        <v>0</v>
      </c>
      <c r="AO21" s="1"/>
      <c r="AP21" s="1"/>
      <c r="AQ21" s="1"/>
      <c r="AR21" s="1"/>
      <c r="AS21" s="1"/>
      <c r="AT21" s="1"/>
      <c r="AU21" s="1"/>
    </row>
    <row r="22" spans="1:47" ht="13.8" x14ac:dyDescent="0.25">
      <c r="A22" s="52"/>
      <c r="B22" s="68" t="s">
        <v>31</v>
      </c>
      <c r="C22" s="69" t="s">
        <v>21</v>
      </c>
      <c r="D22" s="13">
        <v>5</v>
      </c>
      <c r="E22" s="11">
        <v>13</v>
      </c>
      <c r="F22" s="12">
        <f t="shared" si="0"/>
        <v>65</v>
      </c>
      <c r="G22" s="67" t="s">
        <v>19</v>
      </c>
      <c r="H22" s="52"/>
      <c r="I22" s="52"/>
      <c r="J22" s="5"/>
      <c r="K22" s="5"/>
      <c r="L22" s="5"/>
      <c r="M22" s="1"/>
      <c r="N22" s="1"/>
      <c r="O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52"/>
      <c r="B23" s="68" t="s">
        <v>32</v>
      </c>
      <c r="C23" s="69" t="s">
        <v>21</v>
      </c>
      <c r="D23" s="13">
        <v>1</v>
      </c>
      <c r="E23" s="11">
        <v>0</v>
      </c>
      <c r="F23" s="12">
        <f t="shared" si="0"/>
        <v>0</v>
      </c>
      <c r="G23" s="67" t="s">
        <v>19</v>
      </c>
      <c r="H23" s="52"/>
      <c r="I23" s="52"/>
      <c r="J23" s="5"/>
      <c r="K23" s="5"/>
      <c r="L23" s="5"/>
      <c r="M23" s="1"/>
      <c r="N23" s="1"/>
      <c r="O23" s="1"/>
      <c r="P23" s="1"/>
      <c r="Q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52"/>
      <c r="B24" s="71" t="s">
        <v>33</v>
      </c>
      <c r="C24" s="69" t="s">
        <v>21</v>
      </c>
      <c r="D24" s="13">
        <v>0</v>
      </c>
      <c r="E24" s="11">
        <v>6</v>
      </c>
      <c r="F24" s="12">
        <f t="shared" si="0"/>
        <v>0</v>
      </c>
      <c r="G24" s="67" t="s">
        <v>19</v>
      </c>
      <c r="H24" s="52"/>
      <c r="I24" s="52"/>
      <c r="J24" s="5"/>
      <c r="K24" s="5"/>
      <c r="L24" s="5"/>
      <c r="M24" s="1"/>
      <c r="N24" s="1"/>
      <c r="O24" s="1"/>
      <c r="P24" s="15"/>
      <c r="Q24" s="1"/>
      <c r="S24" s="1"/>
      <c r="T24" s="1"/>
      <c r="U24" s="1"/>
      <c r="V24" s="1"/>
      <c r="W24" s="1"/>
      <c r="X24" s="1"/>
      <c r="Y24" s="1"/>
      <c r="Z24" s="3"/>
      <c r="AO24" s="1"/>
      <c r="AP24" s="1"/>
      <c r="AQ24" s="1"/>
      <c r="AR24" s="1"/>
      <c r="AS24" s="1"/>
      <c r="AT24" s="1"/>
      <c r="AU24" s="1"/>
    </row>
    <row r="25" spans="1:47" ht="13.8" x14ac:dyDescent="0.25">
      <c r="A25" s="52"/>
      <c r="B25" s="68" t="s">
        <v>34</v>
      </c>
      <c r="C25" s="69" t="s">
        <v>35</v>
      </c>
      <c r="D25" s="13">
        <v>8</v>
      </c>
      <c r="E25" s="11">
        <v>12</v>
      </c>
      <c r="F25" s="12">
        <f t="shared" si="0"/>
        <v>96</v>
      </c>
      <c r="G25" s="67" t="s">
        <v>19</v>
      </c>
      <c r="H25" s="52"/>
      <c r="I25" s="52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52"/>
      <c r="B26" s="68" t="s">
        <v>36</v>
      </c>
      <c r="C26" s="69" t="s">
        <v>28</v>
      </c>
      <c r="D26" s="83">
        <f>+F3</f>
        <v>2.25</v>
      </c>
      <c r="E26" s="11">
        <v>35</v>
      </c>
      <c r="F26" s="12">
        <f t="shared" si="0"/>
        <v>78.75</v>
      </c>
      <c r="G26" s="67" t="s">
        <v>19</v>
      </c>
      <c r="H26" s="42"/>
      <c r="I26" s="52"/>
      <c r="J26" s="5"/>
      <c r="M26" s="1"/>
      <c r="N26" s="2"/>
      <c r="O26" s="6"/>
      <c r="P26" s="1"/>
      <c r="Q26" s="1"/>
      <c r="R26" s="1"/>
      <c r="S26" s="1"/>
      <c r="T26" s="1"/>
      <c r="U26" s="1"/>
      <c r="V26" s="1"/>
      <c r="W26" s="1"/>
      <c r="X26" s="1"/>
      <c r="Y26" s="1"/>
      <c r="Z26" s="3" t="s">
        <v>0</v>
      </c>
      <c r="AO26" s="1"/>
      <c r="AP26" s="1"/>
      <c r="AQ26" s="1"/>
      <c r="AR26" s="1"/>
      <c r="AS26" s="1"/>
      <c r="AT26" s="1"/>
      <c r="AU26" s="1"/>
    </row>
    <row r="27" spans="1:47" ht="13.8" x14ac:dyDescent="0.25">
      <c r="A27" s="52"/>
      <c r="B27" s="68" t="s">
        <v>37</v>
      </c>
      <c r="C27" s="69" t="s">
        <v>28</v>
      </c>
      <c r="D27" s="83">
        <f>+F3</f>
        <v>2.25</v>
      </c>
      <c r="E27" s="11">
        <v>10</v>
      </c>
      <c r="F27" s="12">
        <f t="shared" si="0"/>
        <v>22.5</v>
      </c>
      <c r="G27" s="67" t="s">
        <v>19</v>
      </c>
      <c r="H27" s="52"/>
      <c r="I27" s="52"/>
      <c r="J27" s="5"/>
      <c r="K27" s="5"/>
      <c r="M27" s="1"/>
      <c r="N27" s="2"/>
      <c r="O27" s="6"/>
      <c r="P27" s="1"/>
      <c r="Q27" s="1"/>
      <c r="R27" s="1"/>
      <c r="S27" s="1"/>
      <c r="T27" s="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52"/>
      <c r="B28" s="68" t="s">
        <v>38</v>
      </c>
      <c r="C28" s="69" t="s">
        <v>21</v>
      </c>
      <c r="D28" s="13">
        <v>1</v>
      </c>
      <c r="E28" s="11">
        <v>22</v>
      </c>
      <c r="F28" s="12">
        <f t="shared" si="0"/>
        <v>22</v>
      </c>
      <c r="G28" s="67" t="s">
        <v>19</v>
      </c>
      <c r="H28" s="52"/>
      <c r="I28" s="52"/>
      <c r="J28" s="5"/>
      <c r="L28" s="5"/>
      <c r="M28" s="1"/>
      <c r="N28" s="2"/>
      <c r="O28" s="6"/>
      <c r="P28" s="1"/>
      <c r="Q28" s="1"/>
      <c r="R28" s="1"/>
      <c r="S28" s="1"/>
      <c r="T28" s="1"/>
      <c r="U28" s="1"/>
      <c r="V28" s="1"/>
      <c r="W28" s="1"/>
      <c r="X28" s="1"/>
      <c r="Y28" s="1"/>
      <c r="Z28" s="3"/>
      <c r="AO28" s="1"/>
      <c r="AP28" s="1"/>
      <c r="AQ28" s="1"/>
      <c r="AR28" s="1"/>
      <c r="AS28" s="1"/>
      <c r="AT28" s="1"/>
      <c r="AU28" s="1"/>
    </row>
    <row r="29" spans="1:47" ht="13.8" x14ac:dyDescent="0.25">
      <c r="A29" s="52"/>
      <c r="B29" s="68" t="s">
        <v>39</v>
      </c>
      <c r="C29" s="69" t="s">
        <v>40</v>
      </c>
      <c r="D29" s="83">
        <f>+F3</f>
        <v>2.25</v>
      </c>
      <c r="E29" s="11">
        <v>2.5</v>
      </c>
      <c r="F29" s="12">
        <f t="shared" si="0"/>
        <v>5.625</v>
      </c>
      <c r="G29" s="67" t="s">
        <v>19</v>
      </c>
      <c r="H29" s="52"/>
      <c r="I29" s="52"/>
      <c r="J29" s="5"/>
      <c r="M29" s="1"/>
      <c r="N29" s="2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52"/>
      <c r="B30" s="68" t="s">
        <v>75</v>
      </c>
      <c r="C30" s="69" t="s">
        <v>21</v>
      </c>
      <c r="D30" s="13">
        <v>1</v>
      </c>
      <c r="E30" s="11">
        <v>30</v>
      </c>
      <c r="F30" s="12">
        <f t="shared" ref="F30" si="2">+D30*E30</f>
        <v>30</v>
      </c>
      <c r="G30" s="67" t="s">
        <v>19</v>
      </c>
      <c r="H30" s="52"/>
      <c r="I30" s="52"/>
      <c r="J30" s="5"/>
      <c r="M30" s="1"/>
      <c r="N30" s="2"/>
      <c r="O30" s="6"/>
      <c r="P30" s="1"/>
      <c r="Q30" s="1"/>
      <c r="R30" s="1"/>
      <c r="S30" s="1"/>
      <c r="T30" s="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52"/>
      <c r="B31" s="68" t="s">
        <v>41</v>
      </c>
      <c r="C31" s="69" t="s">
        <v>21</v>
      </c>
      <c r="D31" s="13">
        <v>1</v>
      </c>
      <c r="E31" s="11">
        <v>0</v>
      </c>
      <c r="F31" s="12">
        <f t="shared" si="0"/>
        <v>0</v>
      </c>
      <c r="G31" s="67" t="s">
        <v>19</v>
      </c>
      <c r="H31" s="52"/>
      <c r="I31" s="52"/>
      <c r="J31" s="5"/>
      <c r="K31" s="5"/>
      <c r="L31" s="5"/>
      <c r="M31" s="1"/>
      <c r="N31" s="2"/>
      <c r="O31" s="6"/>
      <c r="P31" s="1"/>
      <c r="Q31" s="1"/>
      <c r="R31" s="1"/>
      <c r="S31" s="1"/>
      <c r="T31" s="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52"/>
      <c r="B32" s="68" t="s">
        <v>42</v>
      </c>
      <c r="C32" s="69" t="s">
        <v>43</v>
      </c>
      <c r="D32" s="13">
        <v>3.2</v>
      </c>
      <c r="E32" s="11">
        <v>12.5</v>
      </c>
      <c r="F32" s="12">
        <f t="shared" si="0"/>
        <v>40</v>
      </c>
      <c r="G32" s="67" t="s">
        <v>19</v>
      </c>
      <c r="H32" s="52"/>
      <c r="I32" s="52"/>
      <c r="J32" s="5"/>
      <c r="K32" s="5"/>
      <c r="L32" s="5"/>
      <c r="M32" s="1"/>
      <c r="N32" s="2"/>
      <c r="O32" s="6"/>
      <c r="P32" s="1"/>
      <c r="Q32" s="1"/>
      <c r="R32" s="1"/>
      <c r="S32" s="1"/>
      <c r="T32" s="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42"/>
      <c r="B33" s="68" t="s">
        <v>44</v>
      </c>
      <c r="C33" s="69" t="s">
        <v>21</v>
      </c>
      <c r="D33" s="13">
        <v>1</v>
      </c>
      <c r="E33" s="11">
        <v>70</v>
      </c>
      <c r="F33" s="12">
        <f t="shared" si="0"/>
        <v>70</v>
      </c>
      <c r="G33" s="67" t="s">
        <v>19</v>
      </c>
      <c r="H33" s="52"/>
      <c r="I33" s="24"/>
      <c r="J33" s="5"/>
      <c r="K33" s="5"/>
      <c r="L33" s="5"/>
      <c r="M33" s="1"/>
      <c r="N33" s="2"/>
      <c r="O33" s="6"/>
      <c r="P33" s="1"/>
      <c r="Q33" s="1"/>
      <c r="R33" s="1"/>
      <c r="S33" s="1"/>
      <c r="T33" s="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4.25" customHeight="1" x14ac:dyDescent="0.25">
      <c r="A34" s="52"/>
      <c r="B34" s="68" t="s">
        <v>45</v>
      </c>
      <c r="C34" s="69" t="s">
        <v>46</v>
      </c>
      <c r="D34" s="93">
        <f>+SUM(F11:F33)/2</f>
        <v>348.54250000000002</v>
      </c>
      <c r="E34" s="17">
        <v>5.5E-2</v>
      </c>
      <c r="F34" s="18">
        <f>+(SUM(F11:F33)*E34)/2</f>
        <v>19.1698375</v>
      </c>
      <c r="G34" s="67" t="s">
        <v>19</v>
      </c>
      <c r="H34" s="52"/>
      <c r="I34" s="52"/>
      <c r="J34" s="5"/>
      <c r="K34" s="16"/>
      <c r="L34" s="5"/>
      <c r="M34" s="1"/>
      <c r="N34" s="1"/>
      <c r="O34" s="6"/>
      <c r="P34" s="1"/>
      <c r="Q34" s="1"/>
      <c r="R34" s="1"/>
      <c r="S34" s="1"/>
      <c r="T34" s="1"/>
      <c r="U34" s="1"/>
      <c r="V34" s="1"/>
      <c r="W34" s="1"/>
      <c r="X34" s="1"/>
      <c r="Y34" s="1"/>
      <c r="Z34" s="3" t="s">
        <v>0</v>
      </c>
      <c r="AO34" s="1"/>
      <c r="AP34" s="1"/>
      <c r="AQ34" s="1"/>
      <c r="AR34" s="1"/>
      <c r="AS34" s="1"/>
      <c r="AT34" s="1"/>
      <c r="AU34" s="1"/>
    </row>
    <row r="35" spans="1:47" ht="8.25" customHeight="1" x14ac:dyDescent="0.25">
      <c r="A35" s="52"/>
      <c r="B35" s="58"/>
      <c r="C35" s="72"/>
      <c r="D35" s="13"/>
      <c r="E35" s="11"/>
      <c r="F35" s="12"/>
      <c r="G35" s="67"/>
      <c r="H35" s="52"/>
      <c r="I35" s="52"/>
      <c r="J35" s="5"/>
      <c r="K35" s="5"/>
      <c r="L35" s="5"/>
      <c r="M35" s="1"/>
      <c r="N35" s="2"/>
      <c r="O35" s="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48" t="s">
        <v>47</v>
      </c>
      <c r="B36" s="52"/>
      <c r="C36" s="52"/>
      <c r="D36" s="11"/>
      <c r="E36" s="11"/>
      <c r="F36" s="19">
        <f>SUM(F11:F34)</f>
        <v>716.25483750000001</v>
      </c>
      <c r="G36" s="67" t="s">
        <v>19</v>
      </c>
      <c r="H36" s="52"/>
      <c r="I36" s="24"/>
      <c r="J36" s="12"/>
      <c r="K36" s="5"/>
      <c r="L36" s="5"/>
      <c r="M36" s="1"/>
      <c r="N36" s="9"/>
      <c r="O36" s="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O36" s="1"/>
      <c r="AP36" s="1"/>
      <c r="AQ36" s="1"/>
      <c r="AR36" s="1"/>
      <c r="AS36" s="1"/>
      <c r="AT36" s="1"/>
      <c r="AU36" s="1"/>
    </row>
    <row r="37" spans="1:47" ht="14.25" customHeight="1" x14ac:dyDescent="0.25">
      <c r="A37" s="52"/>
      <c r="B37" s="20" t="s">
        <v>48</v>
      </c>
      <c r="C37" s="52"/>
      <c r="D37" s="21"/>
      <c r="E37" s="21"/>
      <c r="F37" s="22"/>
      <c r="G37" s="52"/>
      <c r="H37" s="52"/>
      <c r="I37" s="52"/>
      <c r="J37" s="5"/>
      <c r="K37" s="5"/>
      <c r="L37" s="5"/>
      <c r="M37" s="1"/>
      <c r="N37" s="2"/>
      <c r="O37" s="6"/>
      <c r="P37" s="1"/>
      <c r="Q37" s="1"/>
      <c r="R37" s="1"/>
      <c r="S37" s="1"/>
      <c r="T37" s="1"/>
      <c r="U37" s="1"/>
      <c r="V37" s="1"/>
      <c r="W37" s="1"/>
      <c r="X37" s="1"/>
      <c r="Y37" s="1"/>
      <c r="Z37" s="3" t="s">
        <v>0</v>
      </c>
      <c r="AO37" s="1"/>
      <c r="AP37" s="1"/>
      <c r="AQ37" s="1"/>
      <c r="AR37" s="1"/>
      <c r="AS37" s="1"/>
      <c r="AT37" s="1"/>
      <c r="AU37" s="1"/>
    </row>
    <row r="38" spans="1:47" ht="13.8" x14ac:dyDescent="0.25">
      <c r="A38" s="48" t="s">
        <v>49</v>
      </c>
      <c r="B38" s="52"/>
      <c r="C38" s="52"/>
      <c r="D38" s="11"/>
      <c r="E38" s="11"/>
      <c r="F38" s="12"/>
      <c r="G38" s="52"/>
      <c r="H38" s="52"/>
      <c r="I38" s="52"/>
      <c r="J38" s="5"/>
      <c r="K38" s="5"/>
      <c r="L38" s="5"/>
      <c r="M38" s="1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" t="s">
        <v>0</v>
      </c>
      <c r="AO38" s="1"/>
      <c r="AP38" s="1"/>
      <c r="AQ38" s="1"/>
      <c r="AR38" s="1"/>
      <c r="AS38" s="1"/>
      <c r="AT38" s="1"/>
      <c r="AU38" s="1"/>
    </row>
    <row r="39" spans="1:47" ht="13.8" x14ac:dyDescent="0.25">
      <c r="A39" s="52"/>
      <c r="B39" s="68" t="s">
        <v>44</v>
      </c>
      <c r="C39" s="69" t="s">
        <v>21</v>
      </c>
      <c r="D39" s="11">
        <v>1</v>
      </c>
      <c r="E39" s="11">
        <v>80</v>
      </c>
      <c r="F39" s="12">
        <f>+D39*E39</f>
        <v>80</v>
      </c>
      <c r="G39" s="67" t="s">
        <v>19</v>
      </c>
      <c r="H39" s="52"/>
      <c r="I39" s="52"/>
      <c r="J39" s="5"/>
      <c r="K39" s="5"/>
      <c r="L39" s="5"/>
      <c r="M39" s="1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13.8" x14ac:dyDescent="0.25">
      <c r="A40" s="52"/>
      <c r="B40" s="68" t="s">
        <v>34</v>
      </c>
      <c r="C40" s="69" t="s">
        <v>21</v>
      </c>
      <c r="D40" s="11">
        <v>1</v>
      </c>
      <c r="E40" s="11">
        <v>125</v>
      </c>
      <c r="F40" s="12">
        <f>+D40*E40</f>
        <v>125</v>
      </c>
      <c r="G40" s="67" t="s">
        <v>19</v>
      </c>
      <c r="H40" s="52"/>
      <c r="I40" s="52"/>
      <c r="J40" s="5"/>
      <c r="K40" s="5"/>
      <c r="L40" s="5"/>
      <c r="M40" s="1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" t="s">
        <v>0</v>
      </c>
      <c r="AO40" s="1"/>
      <c r="AP40" s="1"/>
      <c r="AQ40" s="1"/>
      <c r="AR40" s="1"/>
      <c r="AS40" s="1"/>
      <c r="AT40" s="1"/>
      <c r="AU40" s="1"/>
    </row>
    <row r="41" spans="1:47" ht="13.8" x14ac:dyDescent="0.25">
      <c r="A41" s="52"/>
      <c r="B41" s="68" t="s">
        <v>50</v>
      </c>
      <c r="C41" s="69" t="s">
        <v>21</v>
      </c>
      <c r="D41" s="11">
        <v>1</v>
      </c>
      <c r="E41" s="11">
        <v>0</v>
      </c>
      <c r="F41" s="12">
        <f>+D41*E41</f>
        <v>0</v>
      </c>
      <c r="G41" s="67" t="s">
        <v>19</v>
      </c>
      <c r="H41" s="52"/>
      <c r="I41" s="52"/>
      <c r="J41" s="5"/>
      <c r="K41" s="5"/>
      <c r="L41" s="5"/>
      <c r="M41" s="1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3"/>
      <c r="AO41" s="1"/>
      <c r="AP41" s="1"/>
      <c r="AQ41" s="1"/>
      <c r="AR41" s="1"/>
      <c r="AS41" s="1"/>
      <c r="AT41" s="1"/>
      <c r="AU41" s="1"/>
    </row>
    <row r="42" spans="1:47" ht="13.8" x14ac:dyDescent="0.25">
      <c r="A42" s="52"/>
      <c r="B42" s="68" t="s">
        <v>51</v>
      </c>
      <c r="C42" s="69" t="s">
        <v>46</v>
      </c>
      <c r="D42" s="11">
        <f>+F36</f>
        <v>716.25483750000001</v>
      </c>
      <c r="E42" s="23">
        <v>7.4999999999999997E-2</v>
      </c>
      <c r="F42" s="12">
        <f>+D42*E42</f>
        <v>53.719112812500001</v>
      </c>
      <c r="G42" s="67" t="s">
        <v>19</v>
      </c>
      <c r="H42" s="52"/>
      <c r="I42" s="52"/>
      <c r="J42" s="5"/>
      <c r="K42" s="5"/>
      <c r="L42" s="5"/>
      <c r="M42" s="1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8.25" customHeight="1" x14ac:dyDescent="0.25">
      <c r="A43" s="52"/>
      <c r="B43" s="52"/>
      <c r="C43" s="41"/>
      <c r="D43" s="24"/>
      <c r="E43" s="24"/>
      <c r="F43" s="12"/>
      <c r="G43" s="74"/>
      <c r="H43" s="52"/>
      <c r="I43" s="52"/>
      <c r="J43" s="5"/>
      <c r="K43" s="5"/>
      <c r="L43" s="5"/>
      <c r="M43" s="1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48" t="s">
        <v>52</v>
      </c>
      <c r="B44" s="52"/>
      <c r="C44" s="41"/>
      <c r="D44" s="24"/>
      <c r="E44" s="24"/>
      <c r="F44" s="12">
        <f>SUM(F39:F42)</f>
        <v>258.71911281249999</v>
      </c>
      <c r="G44" s="67" t="s">
        <v>19</v>
      </c>
      <c r="H44" s="52"/>
      <c r="I44" s="52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O44" s="1"/>
      <c r="AP44" s="1"/>
      <c r="AQ44" s="1"/>
      <c r="AR44" s="1"/>
      <c r="AS44" s="1"/>
      <c r="AT44" s="1"/>
      <c r="AU44" s="1"/>
    </row>
    <row r="45" spans="1:47" ht="13.8" x14ac:dyDescent="0.25">
      <c r="A45" s="52"/>
      <c r="B45" s="20" t="s">
        <v>64</v>
      </c>
      <c r="C45" s="52"/>
      <c r="D45" s="24"/>
      <c r="E45" s="24"/>
      <c r="F45" s="12"/>
      <c r="G45" s="52"/>
      <c r="H45" s="52"/>
      <c r="I45" s="52"/>
      <c r="J45" s="5"/>
      <c r="K45" s="5"/>
      <c r="L45" s="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O45" s="1"/>
      <c r="AP45" s="1"/>
      <c r="AQ45" s="1"/>
      <c r="AR45" s="1"/>
      <c r="AS45" s="1"/>
      <c r="AT45" s="1"/>
      <c r="AU45" s="1"/>
    </row>
    <row r="46" spans="1:47" ht="14.25" customHeight="1" x14ac:dyDescent="0.25">
      <c r="A46" s="75" t="s">
        <v>53</v>
      </c>
      <c r="B46" s="76"/>
      <c r="C46" s="76"/>
      <c r="D46" s="25"/>
      <c r="E46" s="25"/>
      <c r="F46" s="26">
        <f>F36+F44</f>
        <v>974.97395031249994</v>
      </c>
      <c r="G46" s="70" t="s">
        <v>19</v>
      </c>
      <c r="H46" s="62"/>
      <c r="I46" s="52"/>
      <c r="J46" s="5"/>
      <c r="K46" s="5"/>
      <c r="L46" s="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O46" s="1"/>
      <c r="AP46" s="1"/>
      <c r="AQ46" s="1"/>
      <c r="AR46" s="1"/>
      <c r="AS46" s="1"/>
      <c r="AT46" s="1"/>
      <c r="AU46" s="1"/>
    </row>
    <row r="47" spans="1:47" ht="14.25" customHeight="1" x14ac:dyDescent="0.25">
      <c r="A47" s="42"/>
      <c r="B47" s="20" t="s">
        <v>54</v>
      </c>
      <c r="C47" s="77"/>
      <c r="D47" s="42"/>
      <c r="E47" s="41"/>
      <c r="F47" s="73"/>
      <c r="G47" s="78"/>
      <c r="H47" s="42"/>
      <c r="I47" s="42"/>
      <c r="K47" s="5"/>
      <c r="L47" s="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3" t="s">
        <v>0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customHeight="1" x14ac:dyDescent="0.25">
      <c r="A48" s="42"/>
      <c r="B48" s="42"/>
      <c r="C48" s="42"/>
      <c r="D48" s="41"/>
      <c r="E48" s="41"/>
      <c r="F48" s="41"/>
      <c r="G48" s="42"/>
      <c r="H48" s="52"/>
      <c r="I48" s="52"/>
      <c r="J48" s="5"/>
      <c r="K48" s="5"/>
      <c r="L48" s="5"/>
      <c r="M48" s="1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3" t="s">
        <v>0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3.8" x14ac:dyDescent="0.25">
      <c r="A49" s="27"/>
      <c r="B49" s="50" t="s">
        <v>71</v>
      </c>
      <c r="C49" s="52"/>
      <c r="D49" s="52"/>
      <c r="E49" s="52"/>
      <c r="F49" s="52"/>
      <c r="G49" s="28"/>
      <c r="H49" s="52"/>
      <c r="I49" s="4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4.25" customHeight="1" x14ac:dyDescent="0.25">
      <c r="A50" s="27"/>
      <c r="B50" s="50" t="s">
        <v>66</v>
      </c>
      <c r="C50" s="27"/>
      <c r="D50" s="29"/>
      <c r="E50" s="29"/>
      <c r="F50" s="29"/>
      <c r="G50" s="27"/>
      <c r="H50" s="52"/>
      <c r="I50" s="4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27"/>
      <c r="B51" s="30"/>
      <c r="C51" s="31" t="s">
        <v>69</v>
      </c>
      <c r="D51" s="32"/>
      <c r="E51" s="33"/>
      <c r="F51" s="32"/>
      <c r="G51" s="34"/>
      <c r="H51" s="52"/>
      <c r="I51" s="4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27"/>
      <c r="B52" s="35" t="s">
        <v>67</v>
      </c>
      <c r="C52" s="36">
        <v>350</v>
      </c>
      <c r="D52" s="37">
        <v>400</v>
      </c>
      <c r="E52" s="37">
        <v>450</v>
      </c>
      <c r="F52" s="37">
        <v>500</v>
      </c>
      <c r="G52" s="38">
        <v>525</v>
      </c>
      <c r="H52" s="52"/>
      <c r="I52" s="42"/>
      <c r="M52" s="1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3.5" customHeight="1" x14ac:dyDescent="0.25">
      <c r="A53" s="27"/>
      <c r="B53" s="43">
        <v>1.75</v>
      </c>
      <c r="C53" s="84">
        <f t="shared" ref="C53:G55" si="3">+(C$52*$B53)-($F$36-$F$26-$F$27-$F$29)-($B53*($E$26+$E$27+$E$29))</f>
        <v>-80.004837500000008</v>
      </c>
      <c r="D53" s="85">
        <f t="shared" si="3"/>
        <v>7.4951624999999922</v>
      </c>
      <c r="E53" s="85">
        <f t="shared" si="3"/>
        <v>94.995162499999992</v>
      </c>
      <c r="F53" s="85">
        <f t="shared" si="3"/>
        <v>182.49516249999999</v>
      </c>
      <c r="G53" s="86">
        <f t="shared" si="3"/>
        <v>226.24516249999999</v>
      </c>
      <c r="H53" s="52"/>
      <c r="I53" s="42"/>
      <c r="M53" s="1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3" t="s">
        <v>0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5" customHeight="1" x14ac:dyDescent="0.25">
      <c r="A54" s="27"/>
      <c r="B54" s="44">
        <v>2</v>
      </c>
      <c r="C54" s="87">
        <f t="shared" si="3"/>
        <v>-4.3798375000000078</v>
      </c>
      <c r="D54" s="88">
        <f t="shared" si="3"/>
        <v>95.620162499999992</v>
      </c>
      <c r="E54" s="88">
        <f t="shared" si="3"/>
        <v>195.62016249999999</v>
      </c>
      <c r="F54" s="88">
        <f t="shared" si="3"/>
        <v>295.62016249999999</v>
      </c>
      <c r="G54" s="89">
        <f t="shared" si="3"/>
        <v>345.62016249999999</v>
      </c>
      <c r="H54" s="52"/>
      <c r="I54" s="42"/>
      <c r="M54" s="1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5" customHeight="1" x14ac:dyDescent="0.25">
      <c r="A55" s="27"/>
      <c r="B55" s="44">
        <v>2.25</v>
      </c>
      <c r="C55" s="88">
        <f t="shared" si="3"/>
        <v>71.245162499999992</v>
      </c>
      <c r="D55" s="88">
        <f t="shared" si="3"/>
        <v>183.74516249999999</v>
      </c>
      <c r="E55" s="88">
        <f t="shared" si="3"/>
        <v>296.24516249999999</v>
      </c>
      <c r="F55" s="88">
        <f t="shared" si="3"/>
        <v>408.74516249999999</v>
      </c>
      <c r="G55" s="88">
        <f t="shared" si="3"/>
        <v>464.99516249999999</v>
      </c>
      <c r="H55" s="79"/>
      <c r="I55" s="42"/>
      <c r="M55" s="1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3" t="s">
        <v>0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5" customHeight="1" x14ac:dyDescent="0.25">
      <c r="A56" s="27"/>
      <c r="B56" s="44">
        <v>2.5</v>
      </c>
      <c r="C56" s="87">
        <f t="shared" ref="C56:E57" si="4">+(C$52*$B56)-($F$36-$F$26-$F$27-$F$29)-($B56*($E$26+$E$27+$E$29))</f>
        <v>146.87016249999999</v>
      </c>
      <c r="D56" s="88">
        <f t="shared" si="4"/>
        <v>271.87016249999999</v>
      </c>
      <c r="E56" s="88">
        <f t="shared" si="4"/>
        <v>396.87016249999999</v>
      </c>
      <c r="F56" s="88">
        <f>+(F$52*$B56)-($F$36-$F$26-$F$27-$F$29)-($B56*($E$26+$E$27+$E$29))</f>
        <v>521.87016249999999</v>
      </c>
      <c r="G56" s="89">
        <f>+(G$52*$B56)-($F$36-$F$26-$F$27-$F$29)-($B56*($E$26+$E$27+$E$29))</f>
        <v>584.37016249999999</v>
      </c>
      <c r="H56" s="52"/>
      <c r="I56" s="46"/>
      <c r="M56" s="1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3" t="s">
        <v>0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5" customHeight="1" x14ac:dyDescent="0.25">
      <c r="A57" s="27"/>
      <c r="B57" s="45">
        <v>2.75</v>
      </c>
      <c r="C57" s="90">
        <f t="shared" si="4"/>
        <v>222.49516249999999</v>
      </c>
      <c r="D57" s="91">
        <f t="shared" si="4"/>
        <v>359.99516249999999</v>
      </c>
      <c r="E57" s="91">
        <f t="shared" si="4"/>
        <v>497.49516249999999</v>
      </c>
      <c r="F57" s="91">
        <f>+(F$52*$B57)-($F$36-$F$26-$F$27-$F$29)-($B57*($E$26+$E$27+$E$29))</f>
        <v>634.99516249999999</v>
      </c>
      <c r="G57" s="92">
        <f>+(G$52*$B57)-($F$36-$F$26-$F$27-$F$29)-($B57*($E$26+$E$27+$E$29))</f>
        <v>703.74516249999999</v>
      </c>
      <c r="H57" s="52"/>
      <c r="I57" s="42"/>
      <c r="M57" s="1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 t="s">
        <v>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5" customHeight="1" x14ac:dyDescent="0.25">
      <c r="A58" s="39" t="s">
        <v>70</v>
      </c>
      <c r="B58" s="40"/>
      <c r="C58" s="40"/>
      <c r="D58" s="20"/>
      <c r="E58" s="41"/>
      <c r="F58" s="41"/>
      <c r="G58" s="42"/>
      <c r="H58" s="52"/>
      <c r="I58" s="42"/>
      <c r="M58" s="1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42"/>
      <c r="B59" s="42"/>
      <c r="C59" s="42"/>
      <c r="D59" s="41"/>
      <c r="E59" s="41"/>
      <c r="F59" s="41"/>
      <c r="G59" s="42"/>
      <c r="H59" s="52"/>
      <c r="I59" s="4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customHeight="1" x14ac:dyDescent="0.25">
      <c r="A60" s="42"/>
      <c r="B60" s="42"/>
      <c r="C60" s="42"/>
      <c r="D60" s="41"/>
      <c r="E60" s="41"/>
      <c r="F60" s="41"/>
      <c r="G60" s="42"/>
      <c r="H60" s="42"/>
      <c r="I60" s="4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 t="s">
        <v>0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customHeight="1" x14ac:dyDescent="0.25">
      <c r="A61" s="80" t="s">
        <v>55</v>
      </c>
      <c r="B61" s="40"/>
      <c r="C61" s="40"/>
      <c r="D61" s="20"/>
      <c r="E61" s="41"/>
      <c r="F61" s="41"/>
      <c r="G61" s="42"/>
      <c r="H61" s="42"/>
      <c r="I61" s="42"/>
      <c r="M61" s="1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x14ac:dyDescent="0.25">
      <c r="A62" s="81" t="s">
        <v>56</v>
      </c>
      <c r="B62" s="40"/>
      <c r="C62" s="40"/>
      <c r="D62" s="40"/>
      <c r="E62" s="42"/>
      <c r="F62" s="42"/>
      <c r="G62" s="42"/>
      <c r="H62" s="42"/>
      <c r="I62" s="42"/>
      <c r="M62" s="1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x14ac:dyDescent="0.25">
      <c r="A63" s="81" t="s">
        <v>57</v>
      </c>
      <c r="B63" s="40"/>
      <c r="C63" s="40"/>
      <c r="D63" s="40"/>
      <c r="E63" s="42"/>
      <c r="F63" s="42"/>
      <c r="G63" s="42"/>
      <c r="H63" s="42"/>
      <c r="I63" s="42"/>
      <c r="AR63" s="1"/>
      <c r="AS63" s="1"/>
      <c r="AT63" s="1"/>
      <c r="AU63" s="1"/>
    </row>
    <row r="64" spans="1:47" x14ac:dyDescent="0.25">
      <c r="A64" s="81" t="s">
        <v>58</v>
      </c>
      <c r="B64" s="40"/>
      <c r="C64" s="40"/>
      <c r="D64" s="40"/>
      <c r="E64" s="42"/>
      <c r="F64" s="42"/>
      <c r="G64" s="42"/>
      <c r="H64" s="42"/>
      <c r="I64" s="42"/>
    </row>
    <row r="65" spans="1:47" x14ac:dyDescent="0.25">
      <c r="A65" s="82"/>
      <c r="B65" s="40"/>
      <c r="C65" s="40"/>
      <c r="D65" s="40"/>
      <c r="E65" s="42"/>
      <c r="F65" s="42"/>
      <c r="G65" s="42"/>
      <c r="H65" s="42"/>
      <c r="I65" s="42"/>
    </row>
    <row r="66" spans="1:47" x14ac:dyDescent="0.25">
      <c r="A66" s="82"/>
      <c r="B66" s="40"/>
      <c r="C66" s="40"/>
      <c r="D66" s="40"/>
      <c r="E66" s="42"/>
      <c r="F66" s="42"/>
      <c r="G66" s="42"/>
      <c r="H66" s="42"/>
      <c r="I66" s="42"/>
    </row>
    <row r="67" spans="1:47" x14ac:dyDescent="0.25">
      <c r="A67" s="82"/>
      <c r="B67" s="40"/>
      <c r="C67" s="40"/>
      <c r="D67" s="40"/>
      <c r="E67" s="42"/>
      <c r="F67" s="42"/>
      <c r="G67" s="42"/>
      <c r="H67" s="42"/>
      <c r="I67" s="42"/>
    </row>
    <row r="68" spans="1:47" x14ac:dyDescent="0.25">
      <c r="A68" s="82"/>
      <c r="B68" s="40"/>
      <c r="C68" s="40"/>
      <c r="D68" s="40"/>
      <c r="E68" s="42"/>
      <c r="F68" s="42"/>
      <c r="G68" s="42"/>
      <c r="H68" s="42"/>
      <c r="I68" s="42"/>
    </row>
    <row r="69" spans="1:47" x14ac:dyDescent="0.25">
      <c r="A69" s="42"/>
      <c r="B69" s="42"/>
      <c r="C69" s="42"/>
      <c r="D69" s="42"/>
      <c r="E69" s="42"/>
      <c r="F69" s="42"/>
      <c r="G69" s="42"/>
      <c r="H69" s="42"/>
      <c r="I69" s="42"/>
    </row>
    <row r="70" spans="1:47" x14ac:dyDescent="0.25">
      <c r="A70" s="42"/>
      <c r="B70" s="42"/>
      <c r="C70" s="42"/>
      <c r="D70" s="42"/>
      <c r="E70" s="42"/>
      <c r="F70" s="42"/>
      <c r="G70" s="42"/>
      <c r="H70" s="42"/>
      <c r="I70" s="42"/>
    </row>
    <row r="71" spans="1:47" x14ac:dyDescent="0.25">
      <c r="A71" s="42"/>
      <c r="B71" s="42"/>
      <c r="C71" s="42"/>
      <c r="D71" s="42"/>
      <c r="E71" s="42"/>
      <c r="F71" s="42"/>
      <c r="G71" s="42"/>
      <c r="H71" s="42"/>
      <c r="I71" s="42"/>
    </row>
    <row r="72" spans="1:47" x14ac:dyDescent="0.25">
      <c r="A72" s="42"/>
      <c r="B72" s="42"/>
      <c r="C72" s="42"/>
      <c r="D72" s="42"/>
      <c r="E72" s="42"/>
      <c r="F72" s="42"/>
      <c r="G72" s="42"/>
      <c r="H72" s="42"/>
      <c r="I72" s="42"/>
    </row>
    <row r="73" spans="1:47" x14ac:dyDescent="0.25">
      <c r="A73" s="42"/>
      <c r="B73" s="42"/>
      <c r="C73" s="42"/>
      <c r="D73" s="42"/>
      <c r="E73" s="42"/>
      <c r="F73" s="42"/>
      <c r="G73" s="42"/>
      <c r="H73" s="42"/>
      <c r="I73" s="42"/>
    </row>
    <row r="74" spans="1:47" x14ac:dyDescent="0.25">
      <c r="A74" s="42"/>
      <c r="B74" s="42"/>
      <c r="C74" s="42"/>
      <c r="D74" s="42"/>
      <c r="E74" s="42"/>
      <c r="F74" s="42"/>
      <c r="G74" s="42"/>
      <c r="H74" s="42"/>
      <c r="I74" s="42"/>
    </row>
    <row r="75" spans="1:47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47" x14ac:dyDescent="0.25">
      <c r="A76" s="42"/>
      <c r="B76" s="42"/>
      <c r="C76" s="42"/>
      <c r="D76" s="42"/>
      <c r="E76" s="42"/>
      <c r="F76" s="42"/>
      <c r="G76" s="42"/>
      <c r="H76" s="42"/>
      <c r="I76" s="42"/>
    </row>
    <row r="77" spans="1:47" x14ac:dyDescent="0.25">
      <c r="A77" s="42"/>
      <c r="B77" s="42"/>
      <c r="C77" s="42"/>
      <c r="D77" s="42"/>
      <c r="E77" s="42"/>
      <c r="F77" s="42"/>
      <c r="G77" s="42"/>
      <c r="H77" s="42"/>
      <c r="I77" s="42"/>
      <c r="AR77" s="1"/>
      <c r="AS77" s="1"/>
      <c r="AT77" s="1"/>
      <c r="AU77" s="1"/>
    </row>
    <row r="78" spans="1:47" x14ac:dyDescent="0.25">
      <c r="AR78" s="1"/>
      <c r="AS78" s="1"/>
      <c r="AT78" s="1"/>
      <c r="AU78" s="1"/>
    </row>
    <row r="79" spans="1:47" x14ac:dyDescent="0.25">
      <c r="AR79" s="1"/>
      <c r="AS79" s="1"/>
      <c r="AT79" s="1"/>
      <c r="AU79" s="1"/>
    </row>
    <row r="80" spans="1:4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</sheetData>
  <phoneticPr fontId="19" type="noConversion"/>
  <printOptions horizontalCentered="1"/>
  <pageMargins left="0.01" right="0" top="0.25" bottom="0.25" header="0.27" footer="0.27"/>
  <pageSetup scale="86" orientation="portrait" r:id="rId1"/>
  <headerFooter alignWithMargins="0">
    <oddHeader xml:space="preserve">&amp;C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workbookViewId="0">
      <selection activeCell="I5" sqref="I5"/>
    </sheetView>
  </sheetViews>
  <sheetFormatPr defaultRowHeight="13.2" x14ac:dyDescent="0.25"/>
  <sheetData>
    <row r="2" spans="1:9" x14ac:dyDescent="0.25">
      <c r="A2" t="s">
        <v>59</v>
      </c>
    </row>
    <row r="4" spans="1:9" x14ac:dyDescent="0.25">
      <c r="A4" t="s">
        <v>60</v>
      </c>
    </row>
    <row r="5" spans="1:9" x14ac:dyDescent="0.25">
      <c r="B5" t="s">
        <v>61</v>
      </c>
      <c r="F5">
        <v>7.69</v>
      </c>
      <c r="G5" t="s">
        <v>63</v>
      </c>
      <c r="I5">
        <f>7*F5</f>
        <v>53.830000000000005</v>
      </c>
    </row>
    <row r="6" spans="1:9" x14ac:dyDescent="0.25">
      <c r="B6" t="s">
        <v>62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PeanutIRR2015</vt:lpstr>
      <vt:lpstr>Sheet1</vt:lpstr>
      <vt:lpstr>PeanutIRR2015!Print_Area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2010-03-12T14:30:55Z</dcterms:created>
  <dcterms:modified xsi:type="dcterms:W3CDTF">2015-01-12T15:12:38Z</dcterms:modified>
</cp:coreProperties>
</file>