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IRRCorn2016Reduced" sheetId="1" r:id="rId1"/>
    <sheet name="Sheet1 (2)" sheetId="3" r:id="rId2"/>
    <sheet name="Sheet1" sheetId="2" r:id="rId3"/>
  </sheets>
  <definedNames>
    <definedName name="_xlnm.Print_Area" localSheetId="0">IRRCorn2016Reduced!$A$1:$G$66</definedName>
  </definedNames>
  <calcPr calcId="145621"/>
</workbook>
</file>

<file path=xl/calcChain.xml><?xml version="1.0" encoding="utf-8"?>
<calcChain xmlns="http://schemas.openxmlformats.org/spreadsheetml/2006/main">
  <c r="F35" i="1" l="1"/>
  <c r="D35" i="1"/>
  <c r="G10" i="3" l="1"/>
  <c r="G15" i="3"/>
  <c r="G14" i="3"/>
  <c r="G6" i="3"/>
  <c r="F31" i="1" l="1"/>
  <c r="F18" i="1"/>
  <c r="D15" i="1" l="1"/>
  <c r="F13" i="1" l="1"/>
  <c r="F11" i="1"/>
  <c r="F12" i="1"/>
  <c r="F15" i="1"/>
  <c r="G8" i="3" s="1"/>
  <c r="F16" i="1"/>
  <c r="F17" i="1"/>
  <c r="F19" i="1"/>
  <c r="F20" i="1"/>
  <c r="F21" i="1"/>
  <c r="F22" i="1"/>
  <c r="F23" i="1"/>
  <c r="F24" i="1"/>
  <c r="F25" i="1"/>
  <c r="F26" i="1"/>
  <c r="D27" i="1"/>
  <c r="F27" i="1"/>
  <c r="D28" i="1"/>
  <c r="F28" i="1" s="1"/>
  <c r="F29" i="1"/>
  <c r="F30" i="1"/>
  <c r="F32" i="1"/>
  <c r="F33" i="1"/>
  <c r="F34" i="1"/>
  <c r="F41" i="1"/>
  <c r="F40" i="1"/>
  <c r="R33" i="1"/>
  <c r="F42" i="1"/>
  <c r="G12" i="3" l="1"/>
  <c r="F37" i="1" l="1"/>
  <c r="G16" i="3"/>
  <c r="G18" i="3" s="1"/>
  <c r="C55" i="1"/>
  <c r="E58" i="1" l="1"/>
  <c r="G56" i="1"/>
  <c r="E55" i="1"/>
  <c r="D58" i="1"/>
  <c r="F56" i="1"/>
  <c r="F59" i="1"/>
  <c r="C58" i="1"/>
  <c r="E56" i="1"/>
  <c r="F57" i="1"/>
  <c r="C57" i="1"/>
  <c r="G59" i="1"/>
  <c r="E59" i="1"/>
  <c r="G57" i="1"/>
  <c r="D56" i="1"/>
  <c r="D59" i="1"/>
  <c r="C56" i="1"/>
  <c r="F58" i="1"/>
  <c r="C59" i="1"/>
  <c r="E57" i="1"/>
  <c r="G55" i="1"/>
  <c r="D57" i="1"/>
  <c r="F55" i="1"/>
  <c r="D55" i="1"/>
  <c r="G58" i="1"/>
  <c r="D43" i="1"/>
  <c r="F43" i="1" s="1"/>
  <c r="F45" i="1" s="1"/>
  <c r="F48" i="1" s="1"/>
  <c r="I15" i="3"/>
  <c r="I6" i="3"/>
  <c r="I10" i="3"/>
  <c r="I14" i="3"/>
  <c r="I8" i="3"/>
  <c r="I12" i="3"/>
  <c r="I16" i="3"/>
  <c r="I18" i="3" l="1"/>
</calcChain>
</file>

<file path=xl/sharedStrings.xml><?xml version="1.0" encoding="utf-8"?>
<sst xmlns="http://schemas.openxmlformats.org/spreadsheetml/2006/main" count="163" uniqueCount="78">
  <si>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</si>
  <si>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</si>
  <si>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</si>
  <si>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</si>
  <si>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</si>
  <si>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</si>
  <si>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</si>
  <si>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</si>
  <si>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</si>
  <si>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</si>
  <si>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</si>
  <si>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</si>
  <si>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</si>
  <si>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</si>
  <si>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</si>
  <si>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</si>
  <si>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</si>
  <si>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</si>
  <si>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</si>
  <si>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</si>
  <si>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</si>
  <si>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</si>
  <si>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</si>
  <si>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</si>
  <si>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</si>
  <si>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</si>
  <si>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</si>
  <si>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</si>
  <si>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</si>
  <si>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</si>
  <si>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</si>
  <si>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</si>
  <si>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</si>
  <si>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</si>
  <si>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</si>
  <si>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</si>
  <si>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</si>
  <si>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</si>
  <si>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</si>
  <si>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</si>
  <si>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</si>
  <si>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</si>
  <si>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</si>
  <si>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</si>
  <si>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</si>
  <si>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</si>
  <si>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</si>
  <si>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</si>
  <si>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</si>
  <si>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</si>
  <si>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</si>
  <si>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</si>
  <si>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</si>
  <si>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 xml:space="preserve">  Nitrogen*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</si>
  <si>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</si>
  <si>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</si>
  <si>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</si>
  <si>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</si>
  <si>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</si>
  <si>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</si>
  <si>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</si>
  <si>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</si>
  <si>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</si>
  <si>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</si>
  <si>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CORN IRRIGATED ALABAMA Reduced Tillage- Enterprise Planning Budget Summary</t>
  </si>
  <si>
    <t>(Approximate Range per Acre : $150 to $280)</t>
  </si>
  <si>
    <t>(Approximate Range per Acre : $400 to $900)</t>
  </si>
  <si>
    <t>Cover Crop Establishment.</t>
  </si>
  <si>
    <t>ALABAMA, 2016</t>
  </si>
  <si>
    <t>Seed Treatment**</t>
  </si>
  <si>
    <t>** Reduced Tillage recommendation of extra insecticide treatment</t>
  </si>
  <si>
    <t>1  Production costs held constant except for drying and hauling</t>
  </si>
  <si>
    <t>Fertilzer &amp; Lime</t>
  </si>
  <si>
    <t>Chemicals</t>
  </si>
  <si>
    <t>Drying &amp; Hauling</t>
  </si>
  <si>
    <t>Machinery &amp; Labor</t>
  </si>
  <si>
    <t>Other</t>
  </si>
  <si>
    <t>THOUS.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</si>
</sst>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/>
    <xf numFmtId="2" fontId="0" fillId="0" borderId="0" xfId="0" applyNumberFormat="1"/>
    <xf numFmtId="0" fontId="1" fillId="0" borderId="0" xfId="42"/>
    <xf numFmtId="2" fontId="1" fillId="0" borderId="0" xfId="42" applyNumberFormat="1"/>
    <xf numFmtId="164" fontId="24" fillId="0" borderId="0" xfId="0" applyNumberFormat="1" applyFont="1" applyBorder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workbookViewId="0">
      <selection activeCell="D35" sqref="D35"/>
    </sheetView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8.554687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64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2" t="s">
        <v>60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3">
        <v>250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 t="s">
        <v>68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29" t="s">
        <v>77</v>
      </c>
      <c r="D11" s="30">
        <v>35</v>
      </c>
      <c r="E11" s="31">
        <v>3.5</v>
      </c>
      <c r="F11" s="32">
        <f>+E11*D11</f>
        <v>122.5</v>
      </c>
      <c r="G11" s="27" t="s">
        <v>17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4" t="s">
        <v>69</v>
      </c>
      <c r="C12" s="29" t="s">
        <v>19</v>
      </c>
      <c r="D12" s="31">
        <v>1</v>
      </c>
      <c r="E12" s="31">
        <v>2</v>
      </c>
      <c r="F12" s="32">
        <f>+E12*D12</f>
        <v>2</v>
      </c>
      <c r="G12" s="27" t="s">
        <v>17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18</v>
      </c>
      <c r="C13" s="29" t="s">
        <v>19</v>
      </c>
      <c r="D13" s="31">
        <v>1</v>
      </c>
      <c r="E13" s="31">
        <v>0</v>
      </c>
      <c r="F13" s="32">
        <f>+E13*D13</f>
        <v>0</v>
      </c>
      <c r="G13" s="27" t="s">
        <v>17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20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53</v>
      </c>
      <c r="C15" s="29" t="s">
        <v>21</v>
      </c>
      <c r="D15" s="74">
        <f>+F3*1.2</f>
        <v>300</v>
      </c>
      <c r="E15" s="31">
        <v>0.55000000000000004</v>
      </c>
      <c r="F15" s="32">
        <f t="shared" ref="F15:F35" si="0">+E15*D15</f>
        <v>165</v>
      </c>
      <c r="G15" s="33" t="s">
        <v>17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22</v>
      </c>
      <c r="C16" s="29" t="s">
        <v>21</v>
      </c>
      <c r="D16" s="34">
        <v>60</v>
      </c>
      <c r="E16" s="31">
        <v>0.45</v>
      </c>
      <c r="F16" s="32">
        <f t="shared" si="0"/>
        <v>27</v>
      </c>
      <c r="G16" s="27" t="s">
        <v>17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23</v>
      </c>
      <c r="C17" s="29" t="s">
        <v>21</v>
      </c>
      <c r="D17" s="34">
        <v>60</v>
      </c>
      <c r="E17" s="31">
        <v>0.4</v>
      </c>
      <c r="F17" s="32">
        <f t="shared" si="0"/>
        <v>24</v>
      </c>
      <c r="G17" s="27" t="s">
        <v>17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63</v>
      </c>
      <c r="C18" s="29" t="s">
        <v>26</v>
      </c>
      <c r="D18" s="34">
        <v>0</v>
      </c>
      <c r="E18" s="31">
        <v>0</v>
      </c>
      <c r="F18" s="32">
        <f t="shared" ref="F18" si="1">+E18*D18</f>
        <v>0</v>
      </c>
      <c r="G18" s="27" t="s">
        <v>17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24</v>
      </c>
      <c r="C19" s="29" t="s">
        <v>19</v>
      </c>
      <c r="D19" s="30">
        <v>1</v>
      </c>
      <c r="E19" s="31">
        <v>8</v>
      </c>
      <c r="F19" s="32">
        <f t="shared" si="0"/>
        <v>8</v>
      </c>
      <c r="G19" s="27" t="s">
        <v>17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25</v>
      </c>
      <c r="C20" s="29" t="s">
        <v>26</v>
      </c>
      <c r="D20" s="30">
        <v>0.33</v>
      </c>
      <c r="E20" s="31">
        <v>35</v>
      </c>
      <c r="F20" s="32">
        <f t="shared" si="0"/>
        <v>11.55</v>
      </c>
      <c r="G20" s="27" t="s">
        <v>17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27</v>
      </c>
      <c r="C21" s="29" t="s">
        <v>19</v>
      </c>
      <c r="D21" s="30">
        <v>1</v>
      </c>
      <c r="E21" s="31">
        <v>40</v>
      </c>
      <c r="F21" s="32">
        <f t="shared" si="0"/>
        <v>40</v>
      </c>
      <c r="G21" s="27" t="s">
        <v>17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28</v>
      </c>
      <c r="C22" s="29" t="s">
        <v>19</v>
      </c>
      <c r="D22" s="30">
        <v>1</v>
      </c>
      <c r="E22" s="31">
        <v>8</v>
      </c>
      <c r="F22" s="32">
        <f t="shared" si="0"/>
        <v>8</v>
      </c>
      <c r="G22" s="27" t="s">
        <v>17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29</v>
      </c>
      <c r="C23" s="29" t="s">
        <v>19</v>
      </c>
      <c r="D23" s="30">
        <v>1</v>
      </c>
      <c r="E23" s="31">
        <v>18</v>
      </c>
      <c r="F23" s="32">
        <f t="shared" si="0"/>
        <v>18</v>
      </c>
      <c r="G23" s="27" t="s">
        <v>17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28" t="s">
        <v>30</v>
      </c>
      <c r="C24" s="29" t="s">
        <v>19</v>
      </c>
      <c r="D24" s="30">
        <v>1</v>
      </c>
      <c r="E24" s="31">
        <v>0</v>
      </c>
      <c r="F24" s="32">
        <f t="shared" si="0"/>
        <v>0</v>
      </c>
      <c r="G24" s="27" t="s">
        <v>17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36" t="s">
        <v>31</v>
      </c>
      <c r="C25" s="29" t="s">
        <v>19</v>
      </c>
      <c r="D25" s="30">
        <v>0</v>
      </c>
      <c r="E25" s="31">
        <v>5</v>
      </c>
      <c r="F25" s="32">
        <f t="shared" si="0"/>
        <v>0</v>
      </c>
      <c r="G25" s="27" t="s">
        <v>17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55</v>
      </c>
      <c r="C26" s="29" t="s">
        <v>56</v>
      </c>
      <c r="D26" s="30">
        <v>8</v>
      </c>
      <c r="E26" s="31">
        <v>12</v>
      </c>
      <c r="F26" s="32">
        <f>+E26*D26</f>
        <v>96</v>
      </c>
      <c r="G26" s="27" t="s">
        <v>17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32</v>
      </c>
      <c r="C27" s="29" t="s">
        <v>33</v>
      </c>
      <c r="D27" s="75">
        <f>+F3</f>
        <v>250</v>
      </c>
      <c r="E27" s="31">
        <v>0.25</v>
      </c>
      <c r="F27" s="32">
        <f t="shared" si="0"/>
        <v>62.5</v>
      </c>
      <c r="G27" s="27" t="s">
        <v>17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34</v>
      </c>
      <c r="C28" s="29" t="s">
        <v>33</v>
      </c>
      <c r="D28" s="75">
        <f>+F3</f>
        <v>250</v>
      </c>
      <c r="E28" s="31">
        <v>0.35</v>
      </c>
      <c r="F28" s="32">
        <f t="shared" si="0"/>
        <v>87.5</v>
      </c>
      <c r="G28" s="27" t="s">
        <v>17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35</v>
      </c>
      <c r="C29" s="29" t="s">
        <v>19</v>
      </c>
      <c r="D29" s="30">
        <v>1</v>
      </c>
      <c r="E29" s="31">
        <v>20</v>
      </c>
      <c r="F29" s="32">
        <f t="shared" si="0"/>
        <v>20</v>
      </c>
      <c r="G29" s="27" t="s">
        <v>17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36</v>
      </c>
      <c r="C30" s="29" t="s">
        <v>19</v>
      </c>
      <c r="D30" s="38">
        <v>1</v>
      </c>
      <c r="E30" s="31">
        <v>9</v>
      </c>
      <c r="F30" s="32">
        <f t="shared" si="0"/>
        <v>9</v>
      </c>
      <c r="G30" s="27" t="s">
        <v>17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89" t="s">
        <v>67</v>
      </c>
      <c r="C31" s="90" t="s">
        <v>19</v>
      </c>
      <c r="D31" s="85">
        <v>1</v>
      </c>
      <c r="E31" s="86">
        <v>30</v>
      </c>
      <c r="F31" s="87">
        <f t="shared" si="0"/>
        <v>30</v>
      </c>
      <c r="G31" s="88" t="s">
        <v>17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A32" s="8"/>
      <c r="B32" s="28" t="s">
        <v>37</v>
      </c>
      <c r="C32" s="29" t="s">
        <v>19</v>
      </c>
      <c r="D32" s="38">
        <v>1</v>
      </c>
      <c r="E32" s="31">
        <v>0</v>
      </c>
      <c r="F32" s="32">
        <f t="shared" si="0"/>
        <v>0</v>
      </c>
      <c r="G32" s="27" t="s">
        <v>17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3.8" x14ac:dyDescent="0.25">
      <c r="A33" s="8"/>
      <c r="B33" s="28" t="s">
        <v>38</v>
      </c>
      <c r="C33" s="29" t="s">
        <v>39</v>
      </c>
      <c r="D33" s="38">
        <v>1.1000000000000001</v>
      </c>
      <c r="E33" s="31">
        <v>12.5</v>
      </c>
      <c r="F33" s="32">
        <f t="shared" si="0"/>
        <v>13.750000000000002</v>
      </c>
      <c r="G33" s="27" t="s">
        <v>17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3.8" x14ac:dyDescent="0.25">
      <c r="B34" s="28" t="s">
        <v>40</v>
      </c>
      <c r="C34" s="29" t="s">
        <v>19</v>
      </c>
      <c r="D34" s="30">
        <v>1</v>
      </c>
      <c r="E34" s="31">
        <v>25</v>
      </c>
      <c r="F34" s="32">
        <f t="shared" si="0"/>
        <v>25</v>
      </c>
      <c r="G34" s="27" t="s">
        <v>17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x14ac:dyDescent="0.25">
      <c r="A35" s="8"/>
      <c r="B35" s="28" t="s">
        <v>41</v>
      </c>
      <c r="C35" s="29" t="s">
        <v>42</v>
      </c>
      <c r="D35" s="98">
        <f>+(SUM(F11:F34)/2)</f>
        <v>384.9</v>
      </c>
      <c r="E35" s="39">
        <v>5.5E-2</v>
      </c>
      <c r="F35" s="87">
        <f t="shared" si="0"/>
        <v>21.169499999999999</v>
      </c>
      <c r="G35" s="27" t="s">
        <v>17</v>
      </c>
      <c r="H35" s="8"/>
      <c r="I35" s="8"/>
      <c r="J35" s="8"/>
      <c r="K35" s="40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5">
      <c r="A36" s="8"/>
      <c r="B36" s="16"/>
      <c r="C36" s="10"/>
      <c r="D36" s="41"/>
      <c r="E36" s="40" t="s">
        <v>43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44</v>
      </c>
      <c r="B37" s="8"/>
      <c r="C37" s="8"/>
      <c r="D37" s="40"/>
      <c r="E37" s="40"/>
      <c r="F37" s="42">
        <f>SUM(F11:F35)</f>
        <v>790.96949999999993</v>
      </c>
      <c r="G37" s="27" t="s">
        <v>17</v>
      </c>
      <c r="H37" s="8"/>
      <c r="I37" s="40"/>
      <c r="J37" s="40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5">
      <c r="A38" s="8"/>
      <c r="B38" s="43" t="s">
        <v>66</v>
      </c>
      <c r="C38" s="8"/>
      <c r="E38" s="3"/>
      <c r="F38" s="44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1" t="s">
        <v>45</v>
      </c>
      <c r="B39" s="8"/>
      <c r="C39" s="8"/>
      <c r="D39" s="40"/>
      <c r="E39" s="40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40</v>
      </c>
      <c r="C40" s="29" t="s">
        <v>19</v>
      </c>
      <c r="D40" s="31">
        <v>1</v>
      </c>
      <c r="E40" s="31">
        <v>39</v>
      </c>
      <c r="F40" s="32">
        <f>+E40*D40</f>
        <v>39</v>
      </c>
      <c r="G40" s="27" t="s">
        <v>17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55</v>
      </c>
      <c r="C41" s="29" t="s">
        <v>19</v>
      </c>
      <c r="D41" s="31">
        <v>1</v>
      </c>
      <c r="E41" s="31">
        <v>125</v>
      </c>
      <c r="F41" s="32">
        <f>+E41*D41</f>
        <v>125</v>
      </c>
      <c r="G41" s="27" t="s">
        <v>17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3.8" x14ac:dyDescent="0.25">
      <c r="A42" s="8"/>
      <c r="B42" s="28" t="s">
        <v>46</v>
      </c>
      <c r="C42" s="29" t="s">
        <v>19</v>
      </c>
      <c r="D42" s="31">
        <v>1</v>
      </c>
      <c r="E42" s="31">
        <v>0</v>
      </c>
      <c r="F42" s="32">
        <f>E42*D42</f>
        <v>0</v>
      </c>
      <c r="G42" s="27" t="s">
        <v>17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3.8" x14ac:dyDescent="0.25">
      <c r="A43" s="8"/>
      <c r="B43" s="28" t="s">
        <v>47</v>
      </c>
      <c r="C43" s="29" t="s">
        <v>42</v>
      </c>
      <c r="D43" s="31">
        <f>+F37</f>
        <v>790.96949999999993</v>
      </c>
      <c r="E43" s="31">
        <v>0.08</v>
      </c>
      <c r="F43" s="32">
        <f>E43*D43</f>
        <v>63.277559999999994</v>
      </c>
      <c r="G43" s="27" t="s">
        <v>17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5">
      <c r="A44" s="8"/>
      <c r="B44" s="8"/>
      <c r="C44" s="3"/>
      <c r="D44" s="40"/>
      <c r="E44" s="40"/>
      <c r="F44" s="32"/>
      <c r="G44" s="45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3.8" x14ac:dyDescent="0.25">
      <c r="A45" s="1" t="s">
        <v>48</v>
      </c>
      <c r="B45" s="8"/>
      <c r="C45" s="3"/>
      <c r="D45" s="40"/>
      <c r="E45" s="40"/>
      <c r="F45" s="42">
        <f>SUM(F40:F43)</f>
        <v>227.27755999999999</v>
      </c>
      <c r="G45" s="27" t="s">
        <v>17</v>
      </c>
      <c r="H45" s="8"/>
      <c r="I45" s="40"/>
      <c r="J45" s="40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3.8" x14ac:dyDescent="0.25">
      <c r="A46" s="1"/>
      <c r="B46" s="43" t="s">
        <v>65</v>
      </c>
      <c r="C46" s="3"/>
      <c r="E46" s="40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3.8" x14ac:dyDescent="0.25">
      <c r="A47" s="8"/>
      <c r="B47" s="8"/>
      <c r="C47" s="8"/>
      <c r="D47" s="40"/>
      <c r="E47" s="40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6" t="s">
        <v>49</v>
      </c>
      <c r="B48" s="47"/>
      <c r="C48" s="47"/>
      <c r="D48" s="48"/>
      <c r="E48" s="48"/>
      <c r="F48" s="49">
        <f>F37+F45</f>
        <v>1018.2470599999999</v>
      </c>
      <c r="G48" s="33" t="s">
        <v>17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5">
      <c r="B49" s="43" t="s">
        <v>54</v>
      </c>
      <c r="C49" s="50"/>
      <c r="E49" s="3"/>
      <c r="F49" s="51"/>
      <c r="G49" s="52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3.8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3.8" x14ac:dyDescent="0.25">
      <c r="A51" s="53"/>
      <c r="B51" s="6" t="s">
        <v>61</v>
      </c>
      <c r="C51" s="8"/>
      <c r="D51" s="8"/>
      <c r="E51" s="8"/>
      <c r="F51" s="8"/>
      <c r="G51" s="5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3"/>
      <c r="B52" s="6" t="s">
        <v>59</v>
      </c>
      <c r="C52" s="53"/>
      <c r="D52" s="55"/>
      <c r="E52" s="55"/>
      <c r="F52" s="55"/>
      <c r="G52" s="5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5">
      <c r="A53" s="53"/>
      <c r="B53" s="59"/>
      <c r="C53" s="60" t="s">
        <v>58</v>
      </c>
      <c r="D53" s="61"/>
      <c r="E53" s="62"/>
      <c r="F53" s="61"/>
      <c r="G53" s="6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5">
      <c r="A54" s="53"/>
      <c r="B54" s="64" t="s">
        <v>57</v>
      </c>
      <c r="C54" s="65">
        <v>3.5</v>
      </c>
      <c r="D54" s="66">
        <v>3.75</v>
      </c>
      <c r="E54" s="66">
        <v>4</v>
      </c>
      <c r="F54" s="66">
        <v>4.25</v>
      </c>
      <c r="G54" s="67">
        <v>4.5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3"/>
      <c r="B55" s="68">
        <v>220</v>
      </c>
      <c r="C55" s="76">
        <f>+(C$54*$B55)-($F$37-$F$27-$F$28)-($B55*($E$27+$E$28))</f>
        <v>-2.9694999999999254</v>
      </c>
      <c r="D55" s="76">
        <f>+(D$54*$B55)-($F$37-$F$27-$F$28)-($B55*($E$27+$E$28))</f>
        <v>52.030500000000075</v>
      </c>
      <c r="E55" s="77">
        <f>+(E$54*$B55)-($F$37-$F$27-$F$28)-($B55*($E$27+$E$28))</f>
        <v>107.03050000000007</v>
      </c>
      <c r="F55" s="77">
        <f>+(F$54*$B55)-($F$37-$F$27-$F$28)-($B55*($E$27+$E$28))</f>
        <v>162.03050000000007</v>
      </c>
      <c r="G55" s="78">
        <f>+(G$54*$B55)-($F$37-$F$27-$F$28)-($B55*($E$27+$E$28))</f>
        <v>217.03050000000007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3"/>
      <c r="B56" s="69">
        <v>235</v>
      </c>
      <c r="C56" s="79">
        <f t="shared" ref="C56:G59" si="2">+(C$54*$B56)-($F$37-$F$27-$F$28)-($B56*($E$27+$E$28))</f>
        <v>40.530500000000075</v>
      </c>
      <c r="D56" s="80">
        <f t="shared" si="2"/>
        <v>99.280500000000075</v>
      </c>
      <c r="E56" s="80">
        <f t="shared" si="2"/>
        <v>158.03050000000007</v>
      </c>
      <c r="F56" s="80">
        <f t="shared" si="2"/>
        <v>216.78050000000007</v>
      </c>
      <c r="G56" s="81">
        <f t="shared" si="2"/>
        <v>275.53050000000007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3"/>
      <c r="B57" s="69">
        <v>250</v>
      </c>
      <c r="C57" s="79">
        <f t="shared" si="2"/>
        <v>84.030500000000075</v>
      </c>
      <c r="D57" s="80">
        <f t="shared" si="2"/>
        <v>146.53050000000007</v>
      </c>
      <c r="E57" s="80">
        <f t="shared" si="2"/>
        <v>209.03050000000007</v>
      </c>
      <c r="F57" s="80">
        <f t="shared" si="2"/>
        <v>271.53050000000007</v>
      </c>
      <c r="G57" s="81">
        <f t="shared" si="2"/>
        <v>334.03050000000007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53"/>
      <c r="B58" s="69">
        <v>265</v>
      </c>
      <c r="C58" s="79">
        <f t="shared" si="2"/>
        <v>127.53050000000007</v>
      </c>
      <c r="D58" s="80">
        <f t="shared" si="2"/>
        <v>193.78050000000007</v>
      </c>
      <c r="E58" s="80">
        <f t="shared" si="2"/>
        <v>260.03050000000007</v>
      </c>
      <c r="F58" s="80">
        <f t="shared" si="2"/>
        <v>326.28050000000007</v>
      </c>
      <c r="G58" s="81">
        <f t="shared" si="2"/>
        <v>392.53050000000007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53"/>
      <c r="B59" s="70">
        <v>280</v>
      </c>
      <c r="C59" s="82">
        <f t="shared" si="2"/>
        <v>171.03050000000007</v>
      </c>
      <c r="D59" s="83">
        <f t="shared" si="2"/>
        <v>241.03050000000007</v>
      </c>
      <c r="E59" s="83">
        <f t="shared" si="2"/>
        <v>311.03050000000007</v>
      </c>
      <c r="F59" s="83">
        <f t="shared" si="2"/>
        <v>381.03050000000007</v>
      </c>
      <c r="G59" s="84">
        <f t="shared" si="2"/>
        <v>451.03050000000007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91" customFormat="1" ht="15" customHeight="1" x14ac:dyDescent="0.2">
      <c r="A60" s="91" t="s">
        <v>62</v>
      </c>
      <c r="N60" s="92"/>
      <c r="Z60" s="93" t="s">
        <v>0</v>
      </c>
    </row>
    <row r="61" spans="1:47" s="91" customFormat="1" ht="15" customHeight="1" x14ac:dyDescent="0.2">
      <c r="A61" s="91" t="s">
        <v>70</v>
      </c>
      <c r="N61" s="92"/>
      <c r="Z61" s="93"/>
    </row>
    <row r="62" spans="1:47" ht="15" customHeight="1" x14ac:dyDescent="0.25">
      <c r="A62" s="71" t="s">
        <v>71</v>
      </c>
      <c r="B62" s="56"/>
      <c r="C62" s="56"/>
      <c r="D62" s="43"/>
      <c r="E62" s="3"/>
      <c r="F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5">
      <c r="A63" s="57"/>
      <c r="B63" s="56"/>
      <c r="C63" s="56"/>
      <c r="D63" s="56"/>
      <c r="AR63" s="3"/>
      <c r="AS63" s="3"/>
      <c r="AT63" s="3"/>
      <c r="AU63" s="3"/>
    </row>
    <row r="64" spans="1:47" x14ac:dyDescent="0.25">
      <c r="A64" s="58" t="s">
        <v>50</v>
      </c>
      <c r="B64" s="56"/>
      <c r="C64" s="56"/>
      <c r="D64" s="56"/>
    </row>
    <row r="65" spans="1:47" x14ac:dyDescent="0.25">
      <c r="A65" s="58" t="s">
        <v>51</v>
      </c>
      <c r="B65" s="56"/>
      <c r="C65" s="56"/>
      <c r="D65" s="56"/>
    </row>
    <row r="66" spans="1:47" x14ac:dyDescent="0.25">
      <c r="A66" s="58" t="s">
        <v>52</v>
      </c>
      <c r="B66" s="56"/>
      <c r="C66" s="56"/>
      <c r="D66" s="56"/>
    </row>
    <row r="67" spans="1:47" x14ac:dyDescent="0.25">
      <c r="A67" s="57"/>
      <c r="B67" s="56"/>
      <c r="C67" s="56"/>
      <c r="D67" s="56"/>
    </row>
    <row r="68" spans="1:47" x14ac:dyDescent="0.25">
      <c r="A68" s="57"/>
      <c r="B68" s="56"/>
      <c r="C68" s="56"/>
      <c r="D68" s="56"/>
    </row>
    <row r="76" spans="1:47" ht="13.8" x14ac:dyDescent="0.25">
      <c r="A76" s="8"/>
    </row>
    <row r="77" spans="1:47" ht="13.8" x14ac:dyDescent="0.25">
      <c r="A77" s="8"/>
      <c r="AR77" s="3"/>
      <c r="AS77" s="3"/>
      <c r="AT77" s="3"/>
      <c r="AU77" s="3"/>
    </row>
    <row r="78" spans="1:47" x14ac:dyDescent="0.25">
      <c r="AR78" s="3"/>
      <c r="AS78" s="3"/>
      <c r="AT78" s="3"/>
      <c r="AU78" s="3"/>
    </row>
    <row r="79" spans="1:47" x14ac:dyDescent="0.25">
      <c r="AR79" s="3"/>
      <c r="AS79" s="3"/>
      <c r="AT79" s="3"/>
      <c r="AU79" s="3"/>
    </row>
    <row r="80" spans="1:4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5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5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5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5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5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86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23"/>
  <sheetViews>
    <sheetView workbookViewId="0">
      <selection activeCell="L7" sqref="L7"/>
    </sheetView>
  </sheetViews>
  <sheetFormatPr defaultRowHeight="13.2" x14ac:dyDescent="0.25"/>
  <cols>
    <col min="1" max="16384" width="8.88671875" style="96"/>
  </cols>
  <sheetData>
    <row r="6" spans="4:9" x14ac:dyDescent="0.25">
      <c r="D6" s="96" t="s">
        <v>16</v>
      </c>
      <c r="G6" s="96">
        <f>+IRRCorn2016Reduced!F11+IRRCorn2016Reduced!F12</f>
        <v>124.5</v>
      </c>
      <c r="I6" s="97">
        <f>+(G6/G$18)*100</f>
        <v>15.740177086474258</v>
      </c>
    </row>
    <row r="7" spans="4:9" x14ac:dyDescent="0.25">
      <c r="I7" s="97"/>
    </row>
    <row r="8" spans="4:9" x14ac:dyDescent="0.25">
      <c r="D8" s="96" t="s">
        <v>72</v>
      </c>
      <c r="G8" s="96">
        <f>+IRRCorn2016Reduced!F15+IRRCorn2016Reduced!F16+IRRCorn2016Reduced!F17+IRRCorn2016Reduced!F18+IRRCorn2016Reduced!F19+IRRCorn2016Reduced!F20</f>
        <v>235.55</v>
      </c>
      <c r="I8" s="97">
        <f>+(G8/G$18)*100</f>
        <v>29.779909339108528</v>
      </c>
    </row>
    <row r="9" spans="4:9" x14ac:dyDescent="0.25">
      <c r="I9" s="97"/>
    </row>
    <row r="10" spans="4:9" x14ac:dyDescent="0.25">
      <c r="D10" s="96" t="s">
        <v>73</v>
      </c>
      <c r="G10" s="96">
        <f>+IRRCorn2016Reduced!F21+IRRCorn2016Reduced!F22+IRRCorn2016Reduced!F23</f>
        <v>66</v>
      </c>
      <c r="I10" s="97">
        <f>+(G10/G$18)*100</f>
        <v>8.3441902627092457</v>
      </c>
    </row>
    <row r="11" spans="4:9" x14ac:dyDescent="0.25">
      <c r="I11" s="97"/>
    </row>
    <row r="12" spans="4:9" x14ac:dyDescent="0.25">
      <c r="D12" s="96" t="s">
        <v>74</v>
      </c>
      <c r="G12" s="96">
        <f>+IRRCorn2016Reduced!F27+IRRCorn2016Reduced!F28</f>
        <v>150</v>
      </c>
      <c r="I12" s="97">
        <f>+(G12/G$18)*100</f>
        <v>18.964068778884648</v>
      </c>
    </row>
    <row r="13" spans="4:9" x14ac:dyDescent="0.25">
      <c r="I13" s="97"/>
    </row>
    <row r="14" spans="4:9" x14ac:dyDescent="0.25">
      <c r="D14" s="96" t="s">
        <v>75</v>
      </c>
      <c r="G14" s="96">
        <f>+IRRCorn2016Reduced!F34+IRRCorn2016Reduced!F33</f>
        <v>38.75</v>
      </c>
      <c r="I14" s="97">
        <f>+(G14/G$18)*100</f>
        <v>4.8990511012118674</v>
      </c>
    </row>
    <row r="15" spans="4:9" x14ac:dyDescent="0.25">
      <c r="D15" s="96" t="s">
        <v>55</v>
      </c>
      <c r="G15" s="96">
        <f>+IRRCorn2016Reduced!F26</f>
        <v>96</v>
      </c>
      <c r="I15" s="97">
        <f>+(G15/G$18)*100</f>
        <v>12.137004018486175</v>
      </c>
    </row>
    <row r="16" spans="4:9" x14ac:dyDescent="0.25">
      <c r="D16" s="96" t="s">
        <v>76</v>
      </c>
      <c r="G16" s="96">
        <f>+IRRCorn2016Reduced!F29+IRRCorn2016Reduced!F30+IRRCorn2016Reduced!F31+IRRCorn2016Reduced!F32+IRRCorn2016Reduced!F35</f>
        <v>80.169499999999999</v>
      </c>
      <c r="I16" s="97">
        <f>+(G16/G$18)*100</f>
        <v>10.135599413125286</v>
      </c>
    </row>
    <row r="18" spans="7:9" x14ac:dyDescent="0.25">
      <c r="G18" s="96">
        <f>+SUM(G6:G16)</f>
        <v>790.96949999999993</v>
      </c>
      <c r="I18" s="97">
        <f>+SUM(I6:I16)</f>
        <v>100.00000000000003</v>
      </c>
    </row>
    <row r="23" spans="7:9" x14ac:dyDescent="0.25">
      <c r="G23" s="96">
        <v>790.97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8"/>
  <sheetViews>
    <sheetView workbookViewId="0">
      <selection activeCell="G9" sqref="G9"/>
    </sheetView>
  </sheetViews>
  <sheetFormatPr defaultRowHeight="13.2" x14ac:dyDescent="0.25"/>
  <sheetData>
    <row r="6" spans="4:9" x14ac:dyDescent="0.25">
      <c r="D6" s="94" t="s">
        <v>16</v>
      </c>
      <c r="E6" s="94"/>
      <c r="F6" s="94"/>
      <c r="G6" s="94">
        <v>92.5</v>
      </c>
      <c r="H6" s="94"/>
      <c r="I6" s="95">
        <v>22.2832502228325</v>
      </c>
    </row>
    <row r="7" spans="4:9" x14ac:dyDescent="0.25">
      <c r="D7" s="94"/>
      <c r="E7" s="94"/>
      <c r="F7" s="94"/>
      <c r="G7" s="94"/>
      <c r="H7" s="94"/>
      <c r="I7" s="95"/>
    </row>
    <row r="8" spans="4:9" x14ac:dyDescent="0.25">
      <c r="D8" s="94" t="s">
        <v>72</v>
      </c>
      <c r="E8" s="94"/>
      <c r="F8" s="94"/>
      <c r="G8" s="94">
        <v>132.75</v>
      </c>
      <c r="H8" s="94"/>
      <c r="I8" s="95">
        <v>31.979475319794755</v>
      </c>
    </row>
    <row r="9" spans="4:9" x14ac:dyDescent="0.25">
      <c r="D9" s="94"/>
      <c r="E9" s="94"/>
      <c r="F9" s="94"/>
      <c r="G9" s="94"/>
      <c r="H9" s="94"/>
      <c r="I9" s="95"/>
    </row>
    <row r="10" spans="4:9" x14ac:dyDescent="0.25">
      <c r="D10" s="94" t="s">
        <v>73</v>
      </c>
      <c r="E10" s="94"/>
      <c r="F10" s="94"/>
      <c r="G10" s="94">
        <v>48</v>
      </c>
      <c r="H10" s="94"/>
      <c r="I10" s="95">
        <v>11.563200115632002</v>
      </c>
    </row>
    <row r="11" spans="4:9" x14ac:dyDescent="0.25">
      <c r="D11" s="94"/>
      <c r="E11" s="94"/>
      <c r="F11" s="94"/>
      <c r="G11" s="94"/>
      <c r="H11" s="94"/>
      <c r="I11" s="95"/>
    </row>
    <row r="12" spans="4:9" x14ac:dyDescent="0.25">
      <c r="D12" s="94" t="s">
        <v>74</v>
      </c>
      <c r="E12" s="94"/>
      <c r="F12" s="94"/>
      <c r="G12" s="94">
        <v>42</v>
      </c>
      <c r="H12" s="94"/>
      <c r="I12" s="95">
        <v>10.117800101178002</v>
      </c>
    </row>
    <row r="13" spans="4:9" x14ac:dyDescent="0.25">
      <c r="D13" s="94"/>
      <c r="E13" s="94"/>
      <c r="F13" s="94"/>
      <c r="G13" s="94"/>
      <c r="H13" s="94"/>
      <c r="I13" s="95"/>
    </row>
    <row r="14" spans="4:9" x14ac:dyDescent="0.25">
      <c r="D14" s="94" t="s">
        <v>75</v>
      </c>
      <c r="E14" s="94"/>
      <c r="F14" s="94"/>
      <c r="G14" s="94">
        <v>38.75</v>
      </c>
      <c r="H14" s="94"/>
      <c r="I14" s="95">
        <v>9.3348750933487512</v>
      </c>
    </row>
    <row r="15" spans="4:9" x14ac:dyDescent="0.25">
      <c r="D15" s="94"/>
      <c r="E15" s="94"/>
      <c r="F15" s="94"/>
      <c r="G15" s="94"/>
      <c r="H15" s="94"/>
      <c r="I15" s="95"/>
    </row>
    <row r="16" spans="4:9" x14ac:dyDescent="0.25">
      <c r="D16" s="94" t="s">
        <v>76</v>
      </c>
      <c r="E16" s="94"/>
      <c r="F16" s="94"/>
      <c r="G16" s="94">
        <v>61.11</v>
      </c>
      <c r="H16" s="94"/>
      <c r="I16" s="95">
        <v>14.72139914721399</v>
      </c>
    </row>
    <row r="18" spans="7:9" x14ac:dyDescent="0.25">
      <c r="G18" s="94">
        <v>415.11</v>
      </c>
      <c r="H18" s="94"/>
      <c r="I18" s="9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IRRCorn2016Reduced</vt:lpstr>
      <vt:lpstr>Sheet1 (2)</vt:lpstr>
      <vt:lpstr>Sheet1</vt:lpstr>
      <vt:lpstr>IRRCorn2016Reduced!Print_Area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2016-02-22T20:35:30Z</dcterms:modified>
</cp:coreProperties>
</file>