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IRRCornReduced2017" sheetId="1" r:id="rId1"/>
    <sheet name="Sheet1 (2)" sheetId="3" r:id="rId2"/>
    <sheet name="Sheet1" sheetId="2" r:id="rId3"/>
  </sheets>
  <definedNames>
    <definedName name="_xlnm.Print_Area" localSheetId="0">IRRCornReduced2017!$A$1:$G$66</definedName>
  </definedNames>
  <calcPr calcId="162913"/>
</workbook>
</file>

<file path=xl/calcChain.xml><?xml version="1.0" encoding="utf-8"?>
<calcChain xmlns="http://schemas.openxmlformats.org/spreadsheetml/2006/main">
  <c r="F31" i="1" l="1"/>
  <c r="F18" i="1"/>
  <c r="D15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G15" i="3" s="1"/>
  <c r="D27" i="1"/>
  <c r="F27" i="1"/>
  <c r="D28" i="1"/>
  <c r="F28" i="1" s="1"/>
  <c r="F29" i="1"/>
  <c r="F30" i="1"/>
  <c r="F32" i="1"/>
  <c r="F33" i="1"/>
  <c r="F34" i="1"/>
  <c r="G14" i="3" s="1"/>
  <c r="F41" i="1"/>
  <c r="F40" i="1"/>
  <c r="R33" i="1"/>
  <c r="F42" i="1"/>
  <c r="G8" i="3" l="1"/>
  <c r="G10" i="3"/>
  <c r="D35" i="1"/>
  <c r="F35" i="1" s="1"/>
  <c r="G6" i="3"/>
  <c r="G12" i="3"/>
  <c r="F37" i="1" l="1"/>
  <c r="C55" i="1" s="1"/>
  <c r="G16" i="3"/>
  <c r="G18" i="3" s="1"/>
  <c r="E58" i="1" l="1"/>
  <c r="G56" i="1"/>
  <c r="E55" i="1"/>
  <c r="D58" i="1"/>
  <c r="F56" i="1"/>
  <c r="F59" i="1"/>
  <c r="C58" i="1"/>
  <c r="E56" i="1"/>
  <c r="F57" i="1"/>
  <c r="C57" i="1"/>
  <c r="G59" i="1"/>
  <c r="E59" i="1"/>
  <c r="G57" i="1"/>
  <c r="D56" i="1"/>
  <c r="D59" i="1"/>
  <c r="C56" i="1"/>
  <c r="F58" i="1"/>
  <c r="C59" i="1"/>
  <c r="E57" i="1"/>
  <c r="G55" i="1"/>
  <c r="D57" i="1"/>
  <c r="F55" i="1"/>
  <c r="D55" i="1"/>
  <c r="G58" i="1"/>
  <c r="D43" i="1"/>
  <c r="F43" i="1" s="1"/>
  <c r="F45" i="1" s="1"/>
  <c r="F48" i="1" s="1"/>
  <c r="I15" i="3"/>
  <c r="I6" i="3"/>
  <c r="I10" i="3"/>
  <c r="I14" i="3"/>
  <c r="I8" i="3"/>
  <c r="I12" i="3"/>
  <c r="I16" i="3"/>
  <c r="I18" i="3" l="1"/>
</calcChain>
</file>

<file path=xl/sharedStrings.xml><?xml version="1.0" encoding="utf-8"?>
<sst xmlns="http://schemas.openxmlformats.org/spreadsheetml/2006/main" count="161" uniqueCount="76">
  <si>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</si>
  <si>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</si>
  <si>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</si>
  <si>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</si>
  <si>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</si>
  <si>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</si>
  <si>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</si>
  <si>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</si>
  <si>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</si>
  <si>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</si>
  <si>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</si>
  <si>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</si>
  <si>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</si>
  <si>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</si>
  <si>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</si>
  <si>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</si>
  <si>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</si>
  <si>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</si>
  <si>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</si>
  <si>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</si>
  <si>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</si>
  <si>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</si>
  <si>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</si>
  <si>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</si>
  <si>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</si>
  <si>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</si>
  <si>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</si>
  <si>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</si>
  <si>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</si>
  <si>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</si>
  <si>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</si>
  <si>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</si>
  <si>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</si>
  <si>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</si>
  <si>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</si>
  <si>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</si>
  <si>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</si>
  <si>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</si>
  <si>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</si>
  <si>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</si>
  <si>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</si>
  <si>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</si>
  <si>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</si>
  <si>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</si>
  <si>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</si>
  <si>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</si>
  <si>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</si>
  <si>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</si>
  <si>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</si>
  <si>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</si>
  <si>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</si>
  <si>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</si>
  <si>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</si>
  <si>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 xml:space="preserve">  Nitrogen*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</si>
  <si>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</si>
  <si>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</si>
  <si>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</si>
  <si>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</si>
  <si>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</si>
  <si>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</si>
  <si>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</si>
  <si>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</si>
  <si>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</si>
  <si>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CORN IRRIGATED ALABAMA Reduced Tillage- Enterprise Planning Budget Summary</t>
  </si>
  <si>
    <t>Cover Crop Establishment.</t>
  </si>
  <si>
    <t>Seed Treatment**</t>
  </si>
  <si>
    <t>** Reduced Tillage recommendation of extra insecticide treatment</t>
  </si>
  <si>
    <t>1  Production costs held constant except for drying and hauling</t>
  </si>
  <si>
    <t>Fertilzer &amp; Lime</t>
  </si>
  <si>
    <t>Chemicals</t>
  </si>
  <si>
    <t>Drying &amp; Hauling</t>
  </si>
  <si>
    <t>Machinery &amp; Labor</t>
  </si>
  <si>
    <t>Other</t>
  </si>
  <si>
    <t>THOUS.</t>
  </si>
  <si>
    <t>ALABAMA, 2017</t>
  </si>
  <si>
    <t>FERTILIZER RATES  BASED ON MED. LEVEL OF SOIL FERTILITY.  SOIL TEST ARE RECOMMENDED ON INDIVIDUAL FIELDS. FERT &amp; LIME COSTS REFLECT CUSTOM SPREADING.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</si>
</sst>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&quot;$&quot;#,##0.00"/>
    <numFmt numFmtId="167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/>
    <xf numFmtId="2" fontId="0" fillId="0" borderId="0" xfId="0" applyNumberFormat="1"/>
    <xf numFmtId="0" fontId="1" fillId="0" borderId="0" xfId="42"/>
    <xf numFmtId="2" fontId="1" fillId="0" borderId="0" xfId="42" applyNumberFormat="1"/>
    <xf numFmtId="2" fontId="24" fillId="0" borderId="0" xfId="0" applyNumberFormat="1" applyFont="1" applyAlignment="1" applyProtection="1"/>
    <xf numFmtId="2" fontId="27" fillId="0" borderId="0" xfId="0" applyNumberFormat="1" applyFont="1" applyAlignment="1" applyProtection="1">
      <alignment horizontal="right"/>
    </xf>
    <xf numFmtId="2" fontId="24" fillId="0" borderId="0" xfId="0" applyNumberFormat="1" applyFont="1" applyBorder="1" applyProtection="1"/>
    <xf numFmtId="0" fontId="31" fillId="0" borderId="0" xfId="0" applyFont="1" applyAlignment="1" applyProtection="1">
      <alignment horizontal="left"/>
    </xf>
    <xf numFmtId="164" fontId="24" fillId="0" borderId="25" xfId="0" applyNumberFormat="1" applyFont="1" applyBorder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topLeftCell="A37" workbookViewId="0">
      <selection activeCell="I50" sqref="I50"/>
    </sheetView>
  </sheetViews>
  <sheetFormatPr defaultColWidth="9.140625" defaultRowHeight="12.75" x14ac:dyDescent="0.2"/>
  <cols>
    <col min="1" max="1" width="9.5703125" style="2" customWidth="1"/>
    <col min="2" max="2" width="28.7109375" style="2" customWidth="1"/>
    <col min="3" max="3" width="8.5703125" style="2" customWidth="1"/>
    <col min="4" max="6" width="11.7109375" style="2" customWidth="1"/>
    <col min="7" max="7" width="13.5703125" style="2" customWidth="1"/>
    <col min="8" max="8" width="5.7109375" style="2" customWidth="1"/>
    <col min="9" max="12" width="10.7109375" style="2" customWidth="1"/>
    <col min="13" max="14" width="9.7109375" style="2" customWidth="1"/>
    <col min="15" max="15" width="7.7109375" style="2" customWidth="1"/>
    <col min="16" max="26" width="9.7109375" style="2" customWidth="1"/>
    <col min="27" max="28" width="3.7109375" style="2" customWidth="1"/>
    <col min="29" max="29" width="15.7109375" style="2" customWidth="1"/>
    <col min="30" max="30" width="9.7109375" style="2" customWidth="1"/>
    <col min="31" max="37" width="7.7109375" style="2" customWidth="1"/>
    <col min="38" max="38" width="10.7109375" style="2" customWidth="1"/>
    <col min="39" max="39" width="1.7109375" style="2" customWidth="1"/>
    <col min="40" max="40" width="19.7109375" style="2" customWidth="1"/>
    <col min="41" max="41" width="9.7109375" style="2" customWidth="1"/>
    <col min="42" max="16384" width="9.140625" style="2"/>
  </cols>
  <sheetData>
    <row r="1" spans="1:47" ht="15" x14ac:dyDescent="0.25">
      <c r="A1" s="1" t="s">
        <v>63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">
      <c r="A2" s="6" t="s">
        <v>1</v>
      </c>
      <c r="B2" s="7"/>
      <c r="C2" s="72" t="s">
        <v>59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4.25" x14ac:dyDescent="0.2">
      <c r="A3" s="6" t="s">
        <v>2</v>
      </c>
      <c r="B3" s="8"/>
      <c r="C3" s="8"/>
      <c r="E3" s="9" t="s">
        <v>3</v>
      </c>
      <c r="F3" s="73">
        <v>250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5" x14ac:dyDescent="0.25">
      <c r="A4" s="11" t="s">
        <v>74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5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4.25" x14ac:dyDescent="0.2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5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5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5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4.25" x14ac:dyDescent="0.2">
      <c r="A11" s="8"/>
      <c r="B11" s="28" t="s">
        <v>16</v>
      </c>
      <c r="C11" s="29" t="s">
        <v>73</v>
      </c>
      <c r="D11" s="30">
        <v>35</v>
      </c>
      <c r="E11" s="31">
        <v>3.5</v>
      </c>
      <c r="F11" s="32">
        <f>+E11*D11</f>
        <v>122.5</v>
      </c>
      <c r="G11" s="27" t="s">
        <v>17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4.25" x14ac:dyDescent="0.2">
      <c r="A12" s="8"/>
      <c r="B12" s="4" t="s">
        <v>65</v>
      </c>
      <c r="C12" s="29" t="s">
        <v>19</v>
      </c>
      <c r="D12" s="31">
        <v>1</v>
      </c>
      <c r="E12" s="31">
        <v>0</v>
      </c>
      <c r="F12" s="32">
        <f>+E12*D12</f>
        <v>0</v>
      </c>
      <c r="G12" s="27" t="s">
        <v>17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4.25" x14ac:dyDescent="0.2">
      <c r="A13" s="8"/>
      <c r="B13" s="28" t="s">
        <v>18</v>
      </c>
      <c r="C13" s="29" t="s">
        <v>19</v>
      </c>
      <c r="D13" s="31">
        <v>1</v>
      </c>
      <c r="E13" s="31">
        <v>0</v>
      </c>
      <c r="F13" s="32">
        <f>+E13*D13</f>
        <v>0</v>
      </c>
      <c r="G13" s="27" t="s">
        <v>17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4.25" x14ac:dyDescent="0.2">
      <c r="A14" s="8"/>
      <c r="B14" s="28" t="s">
        <v>20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4.25" x14ac:dyDescent="0.2">
      <c r="A15" s="8"/>
      <c r="B15" s="28" t="s">
        <v>53</v>
      </c>
      <c r="C15" s="29" t="s">
        <v>21</v>
      </c>
      <c r="D15" s="96">
        <f>+F3*1.2</f>
        <v>300</v>
      </c>
      <c r="E15" s="31">
        <v>0.45</v>
      </c>
      <c r="F15" s="32">
        <f t="shared" ref="F15:F35" si="0">+E15*D15</f>
        <v>135</v>
      </c>
      <c r="G15" s="33" t="s">
        <v>17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4.25" x14ac:dyDescent="0.2">
      <c r="A16" s="8"/>
      <c r="B16" s="28" t="s">
        <v>22</v>
      </c>
      <c r="C16" s="29" t="s">
        <v>21</v>
      </c>
      <c r="D16" s="34">
        <v>60</v>
      </c>
      <c r="E16" s="31">
        <v>0.4</v>
      </c>
      <c r="F16" s="32">
        <f t="shared" si="0"/>
        <v>24</v>
      </c>
      <c r="G16" s="27" t="s">
        <v>17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4.25" x14ac:dyDescent="0.2">
      <c r="A17" s="8"/>
      <c r="B17" s="28" t="s">
        <v>23</v>
      </c>
      <c r="C17" s="29" t="s">
        <v>21</v>
      </c>
      <c r="D17" s="34">
        <v>60</v>
      </c>
      <c r="E17" s="31">
        <v>0.3</v>
      </c>
      <c r="F17" s="32">
        <f t="shared" si="0"/>
        <v>18</v>
      </c>
      <c r="G17" s="27" t="s">
        <v>17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4.25" x14ac:dyDescent="0.2">
      <c r="A18" s="8"/>
      <c r="B18" s="28" t="s">
        <v>62</v>
      </c>
      <c r="C18" s="29" t="s">
        <v>26</v>
      </c>
      <c r="D18" s="34">
        <v>0</v>
      </c>
      <c r="E18" s="31">
        <v>0</v>
      </c>
      <c r="F18" s="32">
        <f t="shared" ref="F18" si="1">+E18*D18</f>
        <v>0</v>
      </c>
      <c r="G18" s="27" t="s">
        <v>17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4.25" x14ac:dyDescent="0.2">
      <c r="A19" s="8"/>
      <c r="B19" s="28" t="s">
        <v>24</v>
      </c>
      <c r="C19" s="29" t="s">
        <v>19</v>
      </c>
      <c r="D19" s="30">
        <v>1</v>
      </c>
      <c r="E19" s="31">
        <v>8</v>
      </c>
      <c r="F19" s="32">
        <f t="shared" si="0"/>
        <v>8</v>
      </c>
      <c r="G19" s="27" t="s">
        <v>17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4.25" x14ac:dyDescent="0.2">
      <c r="A20" s="8"/>
      <c r="B20" s="28" t="s">
        <v>25</v>
      </c>
      <c r="C20" s="29" t="s">
        <v>26</v>
      </c>
      <c r="D20" s="30">
        <v>0.33</v>
      </c>
      <c r="E20" s="31">
        <v>35</v>
      </c>
      <c r="F20" s="32">
        <f t="shared" si="0"/>
        <v>11.55</v>
      </c>
      <c r="G20" s="27" t="s">
        <v>17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4.25" x14ac:dyDescent="0.2">
      <c r="A21" s="8"/>
      <c r="B21" s="28" t="s">
        <v>27</v>
      </c>
      <c r="C21" s="29" t="s">
        <v>19</v>
      </c>
      <c r="D21" s="30">
        <v>1</v>
      </c>
      <c r="E21" s="31">
        <v>45</v>
      </c>
      <c r="F21" s="32">
        <f t="shared" si="0"/>
        <v>45</v>
      </c>
      <c r="G21" s="27" t="s">
        <v>17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4.25" x14ac:dyDescent="0.2">
      <c r="A22" s="8"/>
      <c r="B22" s="28" t="s">
        <v>28</v>
      </c>
      <c r="C22" s="29" t="s">
        <v>19</v>
      </c>
      <c r="D22" s="30">
        <v>1</v>
      </c>
      <c r="E22" s="31">
        <v>8</v>
      </c>
      <c r="F22" s="32">
        <f t="shared" si="0"/>
        <v>8</v>
      </c>
      <c r="G22" s="27" t="s">
        <v>17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4.25" x14ac:dyDescent="0.2">
      <c r="A23" s="8"/>
      <c r="B23" s="28" t="s">
        <v>29</v>
      </c>
      <c r="C23" s="29" t="s">
        <v>19</v>
      </c>
      <c r="D23" s="30">
        <v>1</v>
      </c>
      <c r="E23" s="31">
        <v>20</v>
      </c>
      <c r="F23" s="32">
        <f t="shared" si="0"/>
        <v>20</v>
      </c>
      <c r="G23" s="27" t="s">
        <v>17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4.25" x14ac:dyDescent="0.2">
      <c r="A24" s="8"/>
      <c r="B24" s="28" t="s">
        <v>30</v>
      </c>
      <c r="C24" s="29" t="s">
        <v>19</v>
      </c>
      <c r="D24" s="30">
        <v>0.5</v>
      </c>
      <c r="E24" s="31">
        <v>14</v>
      </c>
      <c r="F24" s="32">
        <f t="shared" si="0"/>
        <v>7</v>
      </c>
      <c r="G24" s="27" t="s">
        <v>17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4.25" x14ac:dyDescent="0.2">
      <c r="A25" s="8"/>
      <c r="B25" s="36" t="s">
        <v>31</v>
      </c>
      <c r="C25" s="29" t="s">
        <v>19</v>
      </c>
      <c r="D25" s="30">
        <v>0</v>
      </c>
      <c r="E25" s="31">
        <v>5</v>
      </c>
      <c r="F25" s="32">
        <f t="shared" si="0"/>
        <v>0</v>
      </c>
      <c r="G25" s="27" t="s">
        <v>17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4.25" x14ac:dyDescent="0.2">
      <c r="A26" s="8"/>
      <c r="B26" s="28" t="s">
        <v>54</v>
      </c>
      <c r="C26" s="29" t="s">
        <v>55</v>
      </c>
      <c r="D26" s="30">
        <v>8</v>
      </c>
      <c r="E26" s="31">
        <v>12</v>
      </c>
      <c r="F26" s="32">
        <f>+E26*D26</f>
        <v>96</v>
      </c>
      <c r="G26" s="27" t="s">
        <v>17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4.25" x14ac:dyDescent="0.2">
      <c r="A27" s="8"/>
      <c r="B27" s="28" t="s">
        <v>32</v>
      </c>
      <c r="C27" s="29" t="s">
        <v>33</v>
      </c>
      <c r="D27" s="97">
        <f>+F3</f>
        <v>250</v>
      </c>
      <c r="E27" s="31">
        <v>0.25</v>
      </c>
      <c r="F27" s="32">
        <f t="shared" si="0"/>
        <v>62.5</v>
      </c>
      <c r="G27" s="27" t="s">
        <v>17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4.25" x14ac:dyDescent="0.2">
      <c r="A28" s="8"/>
      <c r="B28" s="28" t="s">
        <v>34</v>
      </c>
      <c r="C28" s="29" t="s">
        <v>33</v>
      </c>
      <c r="D28" s="97">
        <f>+F3</f>
        <v>250</v>
      </c>
      <c r="E28" s="31">
        <v>0.35</v>
      </c>
      <c r="F28" s="32">
        <f t="shared" si="0"/>
        <v>87.5</v>
      </c>
      <c r="G28" s="27" t="s">
        <v>17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4.25" x14ac:dyDescent="0.2">
      <c r="A29" s="8"/>
      <c r="B29" s="28" t="s">
        <v>35</v>
      </c>
      <c r="C29" s="29" t="s">
        <v>19</v>
      </c>
      <c r="D29" s="30">
        <v>1</v>
      </c>
      <c r="E29" s="31">
        <v>20</v>
      </c>
      <c r="F29" s="32">
        <f t="shared" si="0"/>
        <v>20</v>
      </c>
      <c r="G29" s="27" t="s">
        <v>17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4.25" x14ac:dyDescent="0.2">
      <c r="A30" s="8"/>
      <c r="B30" s="28" t="s">
        <v>36</v>
      </c>
      <c r="C30" s="29" t="s">
        <v>19</v>
      </c>
      <c r="D30" s="38">
        <v>1</v>
      </c>
      <c r="E30" s="31">
        <v>9</v>
      </c>
      <c r="F30" s="32">
        <f t="shared" si="0"/>
        <v>9</v>
      </c>
      <c r="G30" s="27" t="s">
        <v>17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4.25" x14ac:dyDescent="0.2">
      <c r="A31" s="8"/>
      <c r="B31" s="87" t="s">
        <v>64</v>
      </c>
      <c r="C31" s="88" t="s">
        <v>19</v>
      </c>
      <c r="D31" s="83">
        <v>1</v>
      </c>
      <c r="E31" s="84">
        <v>20</v>
      </c>
      <c r="F31" s="85">
        <f t="shared" si="0"/>
        <v>20</v>
      </c>
      <c r="G31" s="86" t="s">
        <v>17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4.25" x14ac:dyDescent="0.2">
      <c r="A32" s="8"/>
      <c r="B32" s="28" t="s">
        <v>37</v>
      </c>
      <c r="C32" s="29" t="s">
        <v>19</v>
      </c>
      <c r="D32" s="38">
        <v>1</v>
      </c>
      <c r="E32" s="31">
        <v>0</v>
      </c>
      <c r="F32" s="32">
        <f t="shared" si="0"/>
        <v>0</v>
      </c>
      <c r="G32" s="27" t="s">
        <v>17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x14ac:dyDescent="0.2">
      <c r="A33" s="8"/>
      <c r="B33" s="28" t="s">
        <v>38</v>
      </c>
      <c r="C33" s="29" t="s">
        <v>39</v>
      </c>
      <c r="D33" s="38">
        <v>1.1000000000000001</v>
      </c>
      <c r="E33" s="31">
        <v>12.5</v>
      </c>
      <c r="F33" s="32">
        <f t="shared" si="0"/>
        <v>13.750000000000002</v>
      </c>
      <c r="G33" s="27" t="s">
        <v>17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4.25" x14ac:dyDescent="0.2">
      <c r="B34" s="28" t="s">
        <v>40</v>
      </c>
      <c r="C34" s="29" t="s">
        <v>19</v>
      </c>
      <c r="D34" s="30">
        <v>1</v>
      </c>
      <c r="E34" s="31">
        <v>22</v>
      </c>
      <c r="F34" s="32">
        <f t="shared" si="0"/>
        <v>22</v>
      </c>
      <c r="G34" s="27" t="s">
        <v>17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thickBot="1" x14ac:dyDescent="0.25">
      <c r="A35" s="8"/>
      <c r="B35" s="28" t="s">
        <v>41</v>
      </c>
      <c r="C35" s="29" t="s">
        <v>42</v>
      </c>
      <c r="D35" s="98">
        <f>+(SUM(F11:F34)/2)</f>
        <v>364.9</v>
      </c>
      <c r="E35" s="39">
        <v>5.5E-2</v>
      </c>
      <c r="F35" s="100">
        <f t="shared" si="0"/>
        <v>20.069499999999998</v>
      </c>
      <c r="G35" s="27" t="s">
        <v>17</v>
      </c>
      <c r="H35" s="8"/>
      <c r="I35" s="8"/>
      <c r="J35" s="8"/>
      <c r="K35" s="40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">
      <c r="A36" s="8"/>
      <c r="B36" s="16"/>
      <c r="C36" s="10"/>
      <c r="D36" s="41"/>
      <c r="E36" s="40" t="s">
        <v>43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5" x14ac:dyDescent="0.25">
      <c r="A37" s="1" t="s">
        <v>44</v>
      </c>
      <c r="B37" s="8"/>
      <c r="C37" s="8"/>
      <c r="D37" s="40"/>
      <c r="E37" s="40"/>
      <c r="F37" s="42">
        <f>SUM(F11:F35)</f>
        <v>749.8694999999999</v>
      </c>
      <c r="G37" s="27" t="s">
        <v>17</v>
      </c>
      <c r="H37" s="8"/>
      <c r="I37" s="40"/>
      <c r="J37" s="40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">
      <c r="A38" s="8"/>
      <c r="B38" s="43"/>
      <c r="C38" s="8"/>
      <c r="E38" s="3"/>
      <c r="F38" s="44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5" x14ac:dyDescent="0.25">
      <c r="A39" s="1" t="s">
        <v>45</v>
      </c>
      <c r="B39" s="8"/>
      <c r="C39" s="8"/>
      <c r="D39" s="40"/>
      <c r="E39" s="40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4.25" x14ac:dyDescent="0.2">
      <c r="A40" s="8"/>
      <c r="B40" s="28" t="s">
        <v>40</v>
      </c>
      <c r="C40" s="29" t="s">
        <v>19</v>
      </c>
      <c r="D40" s="31">
        <v>1</v>
      </c>
      <c r="E40" s="31">
        <v>39.5</v>
      </c>
      <c r="F40" s="32">
        <f>+E40*D40</f>
        <v>39.5</v>
      </c>
      <c r="G40" s="27" t="s">
        <v>17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4.25" x14ac:dyDescent="0.2">
      <c r="A41" s="8"/>
      <c r="B41" s="28" t="s">
        <v>54</v>
      </c>
      <c r="C41" s="29" t="s">
        <v>19</v>
      </c>
      <c r="D41" s="31">
        <v>1</v>
      </c>
      <c r="E41" s="31">
        <v>125</v>
      </c>
      <c r="F41" s="32">
        <f>+E41*D41</f>
        <v>125</v>
      </c>
      <c r="G41" s="27" t="s">
        <v>17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4.25" x14ac:dyDescent="0.2">
      <c r="A42" s="8"/>
      <c r="B42" s="28" t="s">
        <v>46</v>
      </c>
      <c r="C42" s="29" t="s">
        <v>19</v>
      </c>
      <c r="D42" s="31">
        <v>1</v>
      </c>
      <c r="E42" s="31">
        <v>0</v>
      </c>
      <c r="F42" s="32">
        <f>E42*D42</f>
        <v>0</v>
      </c>
      <c r="G42" s="27" t="s">
        <v>17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5" thickBot="1" x14ac:dyDescent="0.25">
      <c r="A43" s="8"/>
      <c r="B43" s="28" t="s">
        <v>47</v>
      </c>
      <c r="C43" s="29" t="s">
        <v>42</v>
      </c>
      <c r="D43" s="31">
        <f>+F37</f>
        <v>749.8694999999999</v>
      </c>
      <c r="E43" s="31">
        <v>0.08</v>
      </c>
      <c r="F43" s="100">
        <f>E43*D43</f>
        <v>59.98955999999999</v>
      </c>
      <c r="G43" s="27" t="s">
        <v>17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">
      <c r="A44" s="8"/>
      <c r="B44" s="8"/>
      <c r="C44" s="3"/>
      <c r="D44" s="40"/>
      <c r="E44" s="40"/>
      <c r="F44" s="32"/>
      <c r="G44" s="45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5" x14ac:dyDescent="0.25">
      <c r="A45" s="1" t="s">
        <v>48</v>
      </c>
      <c r="B45" s="8"/>
      <c r="C45" s="3"/>
      <c r="D45" s="40"/>
      <c r="E45" s="40"/>
      <c r="F45" s="42">
        <f>SUM(F40:F43)</f>
        <v>224.48955999999998</v>
      </c>
      <c r="G45" s="27" t="s">
        <v>17</v>
      </c>
      <c r="H45" s="8"/>
      <c r="I45" s="40"/>
      <c r="J45" s="40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5" x14ac:dyDescent="0.25">
      <c r="A46" s="1"/>
      <c r="B46" s="43"/>
      <c r="C46" s="3"/>
      <c r="E46" s="40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x14ac:dyDescent="0.2">
      <c r="A47" s="8"/>
      <c r="B47" s="8"/>
      <c r="C47" s="8"/>
      <c r="D47" s="40"/>
      <c r="E47" s="40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6" t="s">
        <v>49</v>
      </c>
      <c r="B48" s="47"/>
      <c r="C48" s="47"/>
      <c r="D48" s="48"/>
      <c r="E48" s="48"/>
      <c r="F48" s="49">
        <f>F37+F45</f>
        <v>974.35905999999989</v>
      </c>
      <c r="G48" s="33" t="s">
        <v>17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">
      <c r="B49" s="43"/>
      <c r="C49" s="50"/>
      <c r="E49" s="3"/>
      <c r="F49" s="51"/>
      <c r="G49" s="52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5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x14ac:dyDescent="0.2">
      <c r="A51" s="53"/>
      <c r="B51" s="6" t="s">
        <v>60</v>
      </c>
      <c r="C51" s="8"/>
      <c r="D51" s="8"/>
      <c r="E51" s="8"/>
      <c r="F51" s="8"/>
      <c r="G51" s="5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">
      <c r="A52" s="53"/>
      <c r="B52" s="6" t="s">
        <v>58</v>
      </c>
      <c r="C52" s="53"/>
      <c r="D52" s="55"/>
      <c r="E52" s="55"/>
      <c r="F52" s="55"/>
      <c r="G52" s="5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">
      <c r="A53" s="53"/>
      <c r="B53" s="59"/>
      <c r="C53" s="60" t="s">
        <v>57</v>
      </c>
      <c r="D53" s="61"/>
      <c r="E53" s="62"/>
      <c r="F53" s="61"/>
      <c r="G53" s="6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">
      <c r="A54" s="53"/>
      <c r="B54" s="64" t="s">
        <v>56</v>
      </c>
      <c r="C54" s="65">
        <v>3.5</v>
      </c>
      <c r="D54" s="66">
        <v>3.75</v>
      </c>
      <c r="E54" s="66">
        <v>4</v>
      </c>
      <c r="F54" s="66">
        <v>4.25</v>
      </c>
      <c r="G54" s="67">
        <v>4.5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">
      <c r="A55" s="53"/>
      <c r="B55" s="68">
        <v>220</v>
      </c>
      <c r="C55" s="74">
        <f>+(C$54*$B55)-($F$37-$F$27-$F$28)-($B55*($E$27+$E$28))</f>
        <v>38.130500000000097</v>
      </c>
      <c r="D55" s="74">
        <f>+(D$54*$B55)-($F$37-$F$27-$F$28)-($B55*($E$27+$E$28))</f>
        <v>93.130500000000097</v>
      </c>
      <c r="E55" s="75">
        <f>+(E$54*$B55)-($F$37-$F$27-$F$28)-($B55*($E$27+$E$28))</f>
        <v>148.1305000000001</v>
      </c>
      <c r="F55" s="75">
        <f>+(F$54*$B55)-($F$37-$F$27-$F$28)-($B55*($E$27+$E$28))</f>
        <v>203.1305000000001</v>
      </c>
      <c r="G55" s="76">
        <f>+(G$54*$B55)-($F$37-$F$27-$F$28)-($B55*($E$27+$E$28))</f>
        <v>258.1305000000001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">
      <c r="A56" s="53"/>
      <c r="B56" s="69">
        <v>235</v>
      </c>
      <c r="C56" s="77">
        <f t="shared" ref="C56:G59" si="2">+(C$54*$B56)-($F$37-$F$27-$F$28)-($B56*($E$27+$E$28))</f>
        <v>81.630500000000097</v>
      </c>
      <c r="D56" s="78">
        <f t="shared" si="2"/>
        <v>140.3805000000001</v>
      </c>
      <c r="E56" s="78">
        <f t="shared" si="2"/>
        <v>199.1305000000001</v>
      </c>
      <c r="F56" s="78">
        <f t="shared" si="2"/>
        <v>257.8805000000001</v>
      </c>
      <c r="G56" s="79">
        <f t="shared" si="2"/>
        <v>316.6305000000001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">
      <c r="A57" s="53"/>
      <c r="B57" s="69">
        <v>250</v>
      </c>
      <c r="C57" s="77">
        <f t="shared" si="2"/>
        <v>125.1305000000001</v>
      </c>
      <c r="D57" s="78">
        <f t="shared" si="2"/>
        <v>187.6305000000001</v>
      </c>
      <c r="E57" s="78">
        <f t="shared" si="2"/>
        <v>250.1305000000001</v>
      </c>
      <c r="F57" s="78">
        <f t="shared" si="2"/>
        <v>312.6305000000001</v>
      </c>
      <c r="G57" s="79">
        <f t="shared" si="2"/>
        <v>375.1305000000001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">
      <c r="A58" s="53"/>
      <c r="B58" s="69">
        <v>265</v>
      </c>
      <c r="C58" s="77">
        <f t="shared" si="2"/>
        <v>168.6305000000001</v>
      </c>
      <c r="D58" s="78">
        <f t="shared" si="2"/>
        <v>234.8805000000001</v>
      </c>
      <c r="E58" s="78">
        <f t="shared" si="2"/>
        <v>301.1305000000001</v>
      </c>
      <c r="F58" s="78">
        <f t="shared" si="2"/>
        <v>367.3805000000001</v>
      </c>
      <c r="G58" s="79">
        <f t="shared" si="2"/>
        <v>433.6305000000001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">
      <c r="A59" s="53"/>
      <c r="B59" s="70">
        <v>280</v>
      </c>
      <c r="C59" s="80">
        <f t="shared" si="2"/>
        <v>212.1305000000001</v>
      </c>
      <c r="D59" s="81">
        <f t="shared" si="2"/>
        <v>282.1305000000001</v>
      </c>
      <c r="E59" s="81">
        <f t="shared" si="2"/>
        <v>352.1305000000001</v>
      </c>
      <c r="F59" s="81">
        <f t="shared" si="2"/>
        <v>422.1305000000001</v>
      </c>
      <c r="G59" s="82">
        <f t="shared" si="2"/>
        <v>492.1305000000001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89" customFormat="1" ht="15" customHeight="1" x14ac:dyDescent="0.2">
      <c r="A60" s="99" t="s">
        <v>75</v>
      </c>
      <c r="N60" s="90"/>
      <c r="Z60" s="91" t="s">
        <v>0</v>
      </c>
    </row>
    <row r="61" spans="1:47" s="89" customFormat="1" ht="15" customHeight="1" x14ac:dyDescent="0.2">
      <c r="A61" s="89" t="s">
        <v>61</v>
      </c>
      <c r="N61" s="90"/>
      <c r="Z61" s="91"/>
    </row>
    <row r="62" spans="1:47" ht="15" customHeight="1" x14ac:dyDescent="0.2">
      <c r="A62" s="89" t="s">
        <v>66</v>
      </c>
      <c r="B62" s="56"/>
      <c r="C62" s="56"/>
      <c r="E62" s="3"/>
      <c r="F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">
      <c r="A63" s="71" t="s">
        <v>67</v>
      </c>
      <c r="B63" s="56"/>
      <c r="C63" s="56"/>
      <c r="D63" s="56"/>
      <c r="AR63" s="3"/>
      <c r="AS63" s="3"/>
      <c r="AT63" s="3"/>
      <c r="AU63" s="3"/>
    </row>
    <row r="64" spans="1:47" x14ac:dyDescent="0.2">
      <c r="A64" s="58" t="s">
        <v>50</v>
      </c>
      <c r="B64" s="56"/>
      <c r="C64" s="56"/>
      <c r="D64" s="56"/>
    </row>
    <row r="65" spans="1:47" x14ac:dyDescent="0.2">
      <c r="A65" s="58" t="s">
        <v>51</v>
      </c>
      <c r="B65" s="56"/>
      <c r="C65" s="56"/>
      <c r="D65" s="56"/>
    </row>
    <row r="66" spans="1:47" x14ac:dyDescent="0.2">
      <c r="A66" s="58" t="s">
        <v>52</v>
      </c>
      <c r="B66" s="56"/>
      <c r="C66" s="56"/>
      <c r="D66" s="56"/>
    </row>
    <row r="67" spans="1:47" x14ac:dyDescent="0.2">
      <c r="A67" s="57"/>
      <c r="B67" s="56"/>
      <c r="C67" s="56"/>
      <c r="D67" s="56"/>
    </row>
    <row r="68" spans="1:47" x14ac:dyDescent="0.2">
      <c r="A68" s="57"/>
      <c r="B68" s="56"/>
      <c r="C68" s="56"/>
      <c r="D68" s="56"/>
    </row>
    <row r="76" spans="1:47" ht="14.25" x14ac:dyDescent="0.2">
      <c r="A76" s="8"/>
    </row>
    <row r="77" spans="1:47" ht="14.25" x14ac:dyDescent="0.2">
      <c r="A77" s="8"/>
      <c r="AR77" s="3"/>
      <c r="AS77" s="3"/>
      <c r="AT77" s="3"/>
      <c r="AU77" s="3"/>
    </row>
    <row r="78" spans="1:47" x14ac:dyDescent="0.2">
      <c r="AR78" s="3"/>
      <c r="AS78" s="3"/>
      <c r="AT78" s="3"/>
      <c r="AU78" s="3"/>
    </row>
    <row r="79" spans="1:47" x14ac:dyDescent="0.2">
      <c r="AR79" s="3"/>
      <c r="AS79" s="3"/>
      <c r="AT79" s="3"/>
      <c r="AU79" s="3"/>
    </row>
    <row r="80" spans="1:47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">
      <c r="A82" s="5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">
      <c r="A83" s="5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">
      <c r="A84" s="5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">
      <c r="A85" s="5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">
      <c r="A91" s="5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</sheetData>
  <phoneticPr fontId="19" type="noConversion"/>
  <printOptions horizontalCentered="1"/>
  <pageMargins left="0.01" right="0" top="0" bottom="0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23"/>
  <sheetViews>
    <sheetView workbookViewId="0">
      <selection activeCell="E31" sqref="E31"/>
    </sheetView>
  </sheetViews>
  <sheetFormatPr defaultColWidth="8.85546875" defaultRowHeight="12.75" x14ac:dyDescent="0.2"/>
  <cols>
    <col min="1" max="16384" width="8.85546875" style="94"/>
  </cols>
  <sheetData>
    <row r="6" spans="4:9" x14ac:dyDescent="0.2">
      <c r="D6" s="94" t="s">
        <v>16</v>
      </c>
      <c r="G6" s="94">
        <f>+IRRCornReduced2017!F11+IRRCornReduced2017!F12</f>
        <v>122.5</v>
      </c>
      <c r="I6" s="95">
        <f>+(G6/G$18)*100</f>
        <v>16.490110308741979</v>
      </c>
    </row>
    <row r="7" spans="4:9" x14ac:dyDescent="0.2">
      <c r="I7" s="95"/>
    </row>
    <row r="8" spans="4:9" x14ac:dyDescent="0.2">
      <c r="D8" s="94" t="s">
        <v>68</v>
      </c>
      <c r="G8" s="94">
        <f>+IRRCornReduced2017!F15+IRRCornReduced2017!F16+IRRCornReduced2017!F17+IRRCornReduced2017!F18+IRRCornReduced2017!F19+IRRCornReduced2017!F20</f>
        <v>196.55</v>
      </c>
      <c r="I8" s="95">
        <f>+(G8/G$18)*100</f>
        <v>26.458213723944784</v>
      </c>
    </row>
    <row r="9" spans="4:9" x14ac:dyDescent="0.2">
      <c r="I9" s="95"/>
    </row>
    <row r="10" spans="4:9" x14ac:dyDescent="0.2">
      <c r="D10" s="94" t="s">
        <v>69</v>
      </c>
      <c r="G10" s="94">
        <f>+IRRCornReduced2017!F21+IRRCornReduced2017!F22+IRRCornReduced2017!F23</f>
        <v>73</v>
      </c>
      <c r="I10" s="95">
        <f>+(G10/G$18)*100</f>
        <v>9.8267596125564438</v>
      </c>
    </row>
    <row r="11" spans="4:9" x14ac:dyDescent="0.2">
      <c r="I11" s="95"/>
    </row>
    <row r="12" spans="4:9" x14ac:dyDescent="0.2">
      <c r="D12" s="94" t="s">
        <v>70</v>
      </c>
      <c r="G12" s="94">
        <f>+IRRCornReduced2017!F27+IRRCornReduced2017!F28</f>
        <v>150</v>
      </c>
      <c r="I12" s="95">
        <f>+(G12/G$18)*100</f>
        <v>20.191971806622831</v>
      </c>
    </row>
    <row r="13" spans="4:9" x14ac:dyDescent="0.2">
      <c r="I13" s="95"/>
    </row>
    <row r="14" spans="4:9" x14ac:dyDescent="0.2">
      <c r="D14" s="94" t="s">
        <v>71</v>
      </c>
      <c r="G14" s="94">
        <f>+IRRCornReduced2017!F34+IRRCornReduced2017!F33</f>
        <v>35.75</v>
      </c>
      <c r="I14" s="95">
        <f>+(G14/G$18)*100</f>
        <v>4.8124199472451084</v>
      </c>
    </row>
    <row r="15" spans="4:9" x14ac:dyDescent="0.2">
      <c r="D15" s="94" t="s">
        <v>54</v>
      </c>
      <c r="G15" s="94">
        <f>+IRRCornReduced2017!F26</f>
        <v>96</v>
      </c>
      <c r="I15" s="95">
        <f>+(G15/G$18)*100</f>
        <v>12.922861956238613</v>
      </c>
    </row>
    <row r="16" spans="4:9" x14ac:dyDescent="0.2">
      <c r="D16" s="94" t="s">
        <v>72</v>
      </c>
      <c r="G16" s="94">
        <f>+IRRCornReduced2017!F29+IRRCornReduced2017!F30+IRRCornReduced2017!F31+IRRCornReduced2017!F32+IRRCornReduced2017!F35</f>
        <v>69.069500000000005</v>
      </c>
      <c r="I16" s="95">
        <f>+(G16/G$18)*100</f>
        <v>9.297662644650238</v>
      </c>
    </row>
    <row r="18" spans="7:9" x14ac:dyDescent="0.2">
      <c r="G18" s="94">
        <f>+SUM(G6:G16)</f>
        <v>742.86950000000002</v>
      </c>
      <c r="I18" s="95">
        <f>+SUM(I6:I16)</f>
        <v>100</v>
      </c>
    </row>
    <row r="23" spans="7:9" x14ac:dyDescent="0.2">
      <c r="G23" s="94">
        <v>790.97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8"/>
  <sheetViews>
    <sheetView workbookViewId="0">
      <selection activeCell="G9" sqref="G9"/>
    </sheetView>
  </sheetViews>
  <sheetFormatPr defaultRowHeight="12.75" x14ac:dyDescent="0.2"/>
  <sheetData>
    <row r="6" spans="4:9" x14ac:dyDescent="0.2">
      <c r="D6" s="92" t="s">
        <v>16</v>
      </c>
      <c r="E6" s="92"/>
      <c r="F6" s="92"/>
      <c r="G6" s="92">
        <v>92.5</v>
      </c>
      <c r="H6" s="92"/>
      <c r="I6" s="93">
        <v>22.2832502228325</v>
      </c>
    </row>
    <row r="7" spans="4:9" x14ac:dyDescent="0.2">
      <c r="D7" s="92"/>
      <c r="E7" s="92"/>
      <c r="F7" s="92"/>
      <c r="G7" s="92"/>
      <c r="H7" s="92"/>
      <c r="I7" s="93"/>
    </row>
    <row r="8" spans="4:9" x14ac:dyDescent="0.2">
      <c r="D8" s="92" t="s">
        <v>68</v>
      </c>
      <c r="E8" s="92"/>
      <c r="F8" s="92"/>
      <c r="G8" s="92">
        <v>132.75</v>
      </c>
      <c r="H8" s="92"/>
      <c r="I8" s="93">
        <v>31.979475319794755</v>
      </c>
    </row>
    <row r="9" spans="4:9" x14ac:dyDescent="0.2">
      <c r="D9" s="92"/>
      <c r="E9" s="92"/>
      <c r="F9" s="92"/>
      <c r="G9" s="92"/>
      <c r="H9" s="92"/>
      <c r="I9" s="93"/>
    </row>
    <row r="10" spans="4:9" x14ac:dyDescent="0.2">
      <c r="D10" s="92" t="s">
        <v>69</v>
      </c>
      <c r="E10" s="92"/>
      <c r="F10" s="92"/>
      <c r="G10" s="92">
        <v>48</v>
      </c>
      <c r="H10" s="92"/>
      <c r="I10" s="93">
        <v>11.563200115632002</v>
      </c>
    </row>
    <row r="11" spans="4:9" x14ac:dyDescent="0.2">
      <c r="D11" s="92"/>
      <c r="E11" s="92"/>
      <c r="F11" s="92"/>
      <c r="G11" s="92"/>
      <c r="H11" s="92"/>
      <c r="I11" s="93"/>
    </row>
    <row r="12" spans="4:9" x14ac:dyDescent="0.2">
      <c r="D12" s="92" t="s">
        <v>70</v>
      </c>
      <c r="E12" s="92"/>
      <c r="F12" s="92"/>
      <c r="G12" s="92">
        <v>42</v>
      </c>
      <c r="H12" s="92"/>
      <c r="I12" s="93">
        <v>10.117800101178002</v>
      </c>
    </row>
    <row r="13" spans="4:9" x14ac:dyDescent="0.2">
      <c r="D13" s="92"/>
      <c r="E13" s="92"/>
      <c r="F13" s="92"/>
      <c r="G13" s="92"/>
      <c r="H13" s="92"/>
      <c r="I13" s="93"/>
    </row>
    <row r="14" spans="4:9" x14ac:dyDescent="0.2">
      <c r="D14" s="92" t="s">
        <v>71</v>
      </c>
      <c r="E14" s="92"/>
      <c r="F14" s="92"/>
      <c r="G14" s="92">
        <v>38.75</v>
      </c>
      <c r="H14" s="92"/>
      <c r="I14" s="93">
        <v>9.3348750933487512</v>
      </c>
    </row>
    <row r="15" spans="4:9" x14ac:dyDescent="0.2">
      <c r="D15" s="92"/>
      <c r="E15" s="92"/>
      <c r="F15" s="92"/>
      <c r="G15" s="92"/>
      <c r="H15" s="92"/>
      <c r="I15" s="93"/>
    </row>
    <row r="16" spans="4:9" x14ac:dyDescent="0.2">
      <c r="D16" s="92" t="s">
        <v>72</v>
      </c>
      <c r="E16" s="92"/>
      <c r="F16" s="92"/>
      <c r="G16" s="92">
        <v>61.11</v>
      </c>
      <c r="H16" s="92"/>
      <c r="I16" s="93">
        <v>14.72139914721399</v>
      </c>
    </row>
    <row r="18" spans="7:9" x14ac:dyDescent="0.2">
      <c r="G18" s="92">
        <v>415.11</v>
      </c>
      <c r="H18" s="92"/>
      <c r="I18" s="9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IRRCornReduced2017</vt:lpstr>
      <vt:lpstr>Sheet1 (2)</vt:lpstr>
      <vt:lpstr>Sheet1</vt:lpstr>
      <vt:lpstr>IRRCornReduced2017!Print_Area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2017-02-23T19:31:14Z</cp:lastPrinted>
  <dcterms:created xsi:type="dcterms:W3CDTF">2010-03-12T14:26:32Z</dcterms:created>
  <dcterms:modified xsi:type="dcterms:W3CDTF">2017-03-06T16:24:15Z</dcterms:modified>
</cp:coreProperties>
</file>