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tljo\Documents\ACES-WRKN\EnterpriseBudgets\v2-2016\"/>
    </mc:Choice>
  </mc:AlternateContent>
  <bookViews>
    <workbookView xWindow="0" yWindow="135" windowWidth="15195" windowHeight="7935"/>
  </bookViews>
  <sheets>
    <sheet name="CottonIRRNORTH2017" sheetId="3" r:id="rId1"/>
    <sheet name="Sheet1" sheetId="2" r:id="rId2"/>
  </sheets>
  <definedNames>
    <definedName name="_xlnm.Print_Area" localSheetId="0">CottonIRRNORTH2017!$A$1:$G$67</definedName>
  </definedNames>
  <calcPr calcId="162913"/>
</workbook>
</file>

<file path=xl/calcChain.xml><?xml version="1.0" encoding="utf-8"?>
<calcChain xmlns="http://schemas.openxmlformats.org/spreadsheetml/2006/main">
  <c r="F25" i="3" l="1"/>
  <c r="D37" i="3" l="1"/>
  <c r="F17" i="3" l="1"/>
  <c r="F18" i="3" l="1"/>
  <c r="F11" i="3"/>
  <c r="F12" i="3"/>
  <c r="F14" i="3"/>
  <c r="F15" i="3"/>
  <c r="F16" i="3"/>
  <c r="F19" i="3"/>
  <c r="F21" i="3"/>
  <c r="F23" i="3"/>
  <c r="F24" i="3"/>
  <c r="F26" i="3"/>
  <c r="F27" i="3"/>
  <c r="F28" i="3"/>
  <c r="F29" i="3"/>
  <c r="F30" i="3"/>
  <c r="F31" i="3"/>
  <c r="F32" i="3"/>
  <c r="F33" i="3"/>
  <c r="F34" i="3"/>
  <c r="F35" i="3"/>
  <c r="F37" i="3"/>
  <c r="D38" i="3"/>
  <c r="F38" i="3"/>
  <c r="D39" i="3"/>
  <c r="F39" i="3" s="1"/>
  <c r="F44" i="3"/>
  <c r="F45" i="3"/>
  <c r="F46" i="3"/>
  <c r="F51" i="2"/>
  <c r="D51" i="2"/>
  <c r="F49" i="2"/>
  <c r="B49" i="2"/>
  <c r="F48" i="2"/>
  <c r="E45" i="2"/>
  <c r="D36" i="3" l="1"/>
  <c r="F36" i="3" s="1"/>
  <c r="F41" i="3" s="1"/>
  <c r="D47" i="3" s="1"/>
  <c r="F47" i="3" s="1"/>
  <c r="F49" i="3" s="1"/>
  <c r="E60" i="3" l="1"/>
  <c r="D60" i="3"/>
  <c r="G61" i="3"/>
  <c r="F59" i="3"/>
  <c r="C58" i="3"/>
  <c r="C61" i="3"/>
  <c r="D59" i="3"/>
  <c r="F58" i="3"/>
  <c r="C62" i="3"/>
  <c r="F60" i="3"/>
  <c r="G58" i="3"/>
  <c r="C60" i="3"/>
  <c r="G62" i="3"/>
  <c r="G59" i="3"/>
  <c r="F61" i="3"/>
  <c r="E58" i="3"/>
  <c r="E59" i="3"/>
  <c r="D62" i="3"/>
  <c r="F62" i="3"/>
  <c r="F51" i="3"/>
  <c r="E62" i="3"/>
  <c r="C59" i="3"/>
  <c r="D61" i="3"/>
  <c r="D58" i="3"/>
  <c r="E61" i="3"/>
  <c r="G60" i="3"/>
</calcChain>
</file>

<file path=xl/sharedStrings.xml><?xml version="1.0" encoding="utf-8"?>
<sst xmlns="http://schemas.openxmlformats.org/spreadsheetml/2006/main" count="189" uniqueCount="101">
  <si>
    <t/>
  </si>
  <si>
    <t>Estimated Costs Per Acre</t>
  </si>
  <si>
    <t>Following Recommended Management Practices</t>
  </si>
  <si>
    <t>Yield Goal</t>
  </si>
  <si>
    <t>Pounds per Acre</t>
  </si>
  <si>
    <t>NOTE: The following costs are estimates. Actual costs and quantities will vary from farm to farm.</t>
  </si>
  <si>
    <t>The most important information will be contained in the "Your Farm " column that you provide.</t>
  </si>
  <si>
    <t xml:space="preserve"> PRICE OR</t>
  </si>
  <si>
    <t xml:space="preserve">  TOTAL</t>
  </si>
  <si>
    <t>YOUR</t>
  </si>
  <si>
    <t>UNIT</t>
  </si>
  <si>
    <t>QUANTITY</t>
  </si>
  <si>
    <t>COST/UNIT</t>
  </si>
  <si>
    <t>PER ACRE</t>
  </si>
  <si>
    <t>FARM</t>
  </si>
  <si>
    <t>1. VARIABLE COSTS</t>
  </si>
  <si>
    <t>BAG</t>
  </si>
  <si>
    <t>_</t>
  </si>
  <si>
    <t>Seed Treatment</t>
  </si>
  <si>
    <t>Fertilizer</t>
  </si>
  <si>
    <t xml:space="preserve">  Nitrogen</t>
  </si>
  <si>
    <t>UNITS</t>
  </si>
  <si>
    <t xml:space="preserve">  Phosphate</t>
  </si>
  <si>
    <t xml:space="preserve">  Potash</t>
  </si>
  <si>
    <t>Lime (Prorated)</t>
  </si>
  <si>
    <t>TONS</t>
  </si>
  <si>
    <t>Herbicides</t>
  </si>
  <si>
    <t>ACRE</t>
  </si>
  <si>
    <t>Insecticides</t>
  </si>
  <si>
    <t>Systemic Fungicides</t>
  </si>
  <si>
    <t>Calculation for</t>
  </si>
  <si>
    <t>Growth Regulator</t>
  </si>
  <si>
    <t>Gin/Whse. Net of seed value</t>
  </si>
  <si>
    <t>Defol/Harvest Aid</t>
  </si>
  <si>
    <t>Consultant/Scouting Fee</t>
  </si>
  <si>
    <t>Cottonseed Quantity =</t>
  </si>
  <si>
    <t>times Lint</t>
  </si>
  <si>
    <t>Irrigation</t>
  </si>
  <si>
    <t>AC/IN</t>
  </si>
  <si>
    <t>Cottonseed Price =</t>
  </si>
  <si>
    <t>times the Oct Soybean Meal Futrures Price</t>
  </si>
  <si>
    <t>Crop Insurance</t>
  </si>
  <si>
    <t>Cottonseed Value</t>
  </si>
  <si>
    <t>Quant X Price/2000</t>
  </si>
  <si>
    <t>Aerial Application</t>
  </si>
  <si>
    <t>Boll Weevil Eradication</t>
  </si>
  <si>
    <t>Cover Crop Establishment.</t>
  </si>
  <si>
    <t>Gin/Whse Cost</t>
  </si>
  <si>
    <t>per lb lint</t>
  </si>
  <si>
    <t>Land Rent</t>
  </si>
  <si>
    <t>Labor (Wages &amp; Fringe)</t>
  </si>
  <si>
    <t>HOUR</t>
  </si>
  <si>
    <t>Cottonseed Value is subtracted from Gin/Whse cost</t>
  </si>
  <si>
    <t>Tractor/Machinery</t>
  </si>
  <si>
    <t>Interest on Operating Capital</t>
  </si>
  <si>
    <t>DOL.</t>
  </si>
  <si>
    <t xml:space="preserve">   TOTAL VARIABLE COST</t>
  </si>
  <si>
    <t>2. FIXED COSTS</t>
  </si>
  <si>
    <t>Land Ownership Cost</t>
  </si>
  <si>
    <t>General Overhead</t>
  </si>
  <si>
    <t xml:space="preserve">   TOTAL FIXED COSTS</t>
  </si>
  <si>
    <t>3. TOTAL COST OF ALL SPECIFIED EXPENSES</t>
  </si>
  <si>
    <t>Issued in furtherance of Cooperative Extension work in agriculture and home economics, Acts of May 8 and June 30, 1914, and other related acts, in cooperation with the</t>
  </si>
  <si>
    <t xml:space="preserve">U.S. Department of Agriculture. The Alabama Cooperative Extension System (Alabama A&amp;M University and Auburn University) offers educational programs, materials, </t>
  </si>
  <si>
    <t xml:space="preserve">and equal opportunity employment to all people without regard to race, color, national origin, religion, sex, age, veteran status, or disability. </t>
  </si>
  <si>
    <t>Thrips overspray</t>
  </si>
  <si>
    <t>Orethene</t>
  </si>
  <si>
    <t>w/Roundup spray</t>
  </si>
  <si>
    <t>Cut Worms</t>
  </si>
  <si>
    <t>Reduced tillage</t>
  </si>
  <si>
    <t>Plant Bugs</t>
  </si>
  <si>
    <t>25% of acres</t>
  </si>
  <si>
    <t>2 applications</t>
  </si>
  <si>
    <t>per appl</t>
  </si>
  <si>
    <t>Grass Hopper</t>
  </si>
  <si>
    <t>special trip</t>
  </si>
  <si>
    <t>Stink Bugs</t>
  </si>
  <si>
    <t xml:space="preserve">N Ala </t>
  </si>
  <si>
    <t>C &amp; S Ala</t>
  </si>
  <si>
    <t>appl</t>
  </si>
  <si>
    <t>Classing/Promotion Fee</t>
  </si>
  <si>
    <t>BALE</t>
  </si>
  <si>
    <t>Cottonseed Credit</t>
  </si>
  <si>
    <t>Note: To customize this budget, you may change any numbers in blue.</t>
  </si>
  <si>
    <t>Cottonseed/Lint Ratio</t>
  </si>
  <si>
    <t xml:space="preserve">                                             AT VARYING YIELD AND PRICE LEVELS(1)</t>
  </si>
  <si>
    <t>Yld Lbs/acre</t>
  </si>
  <si>
    <t>-----------------------------------PRICE ($/LB)-------------------------------------------</t>
  </si>
  <si>
    <t>LB</t>
  </si>
  <si>
    <t>Gin/Whse.</t>
  </si>
  <si>
    <t>1  Production costs held constant except Gin/Whse, Classing/Promotion Fee, and Cottonseed Credit</t>
  </si>
  <si>
    <t xml:space="preserve">                                      NET RETURNS PER ACRE ABOVE SPECIFIED VARIABLE EXPENSES</t>
  </si>
  <si>
    <t>Seed &amp; Tech Fee</t>
  </si>
  <si>
    <t>Micronutrients/Boron</t>
  </si>
  <si>
    <t>Poultry litter</t>
  </si>
  <si>
    <t xml:space="preserve">     Planting, Early, Mid, Late Season</t>
  </si>
  <si>
    <t xml:space="preserve">     Burndown/Planting+Post/Lay-By</t>
  </si>
  <si>
    <t>COTTON  IRRIGATED North - Enterprise Planning Budget Summary</t>
  </si>
  <si>
    <t>THOUS.</t>
  </si>
  <si>
    <t>ALABAMA, 2017</t>
  </si>
  <si>
    <t>FERTILIZER RATES  BASED ON MED. LEVEL OF SOIL FERTILITY.  SOIL TEST ARE RECOMMENDED ON INDIVIDUAL FIELDS. FERT &amp; LIME COSTS REFLECT CUSTOM SPREADING.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</si>
</sst>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"/>
    <numFmt numFmtId="165" formatCode="0_)"/>
    <numFmt numFmtId="166" formatCode="0.0000"/>
    <numFmt numFmtId="167" formatCode="&quot;$&quot;#,##0.00"/>
    <numFmt numFmtId="168" formatCode="&quot;$&quot;#,##0.00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b/>
      <sz val="9"/>
      <name val="Arial"/>
      <family val="2"/>
    </font>
    <font>
      <sz val="7.5"/>
      <color indexed="8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10"/>
      <name val="Arial"/>
    </font>
    <font>
      <b/>
      <sz val="5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33" fillId="23" borderId="7" applyNumberFormat="0" applyFont="0" applyAlignment="0" applyProtection="0"/>
    <xf numFmtId="0" fontId="1" fillId="23" borderId="7" applyNumberFormat="0" applyFont="0" applyAlignment="0" applyProtection="0"/>
  </cellStyleXfs>
  <cellXfs count="104">
    <xf numFmtId="0" fontId="0" fillId="0" borderId="0" xfId="0"/>
    <xf numFmtId="0" fontId="21" fillId="0" borderId="0" xfId="0" applyFont="1"/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right"/>
    </xf>
    <xf numFmtId="0" fontId="24" fillId="0" borderId="0" xfId="0" applyFont="1" applyProtection="1">
      <protection locked="0"/>
    </xf>
    <xf numFmtId="0" fontId="25" fillId="0" borderId="0" xfId="0" applyFont="1"/>
    <xf numFmtId="165" fontId="21" fillId="0" borderId="0" xfId="0" applyNumberFormat="1" applyFont="1" applyAlignment="1" applyProtection="1">
      <alignment horizontal="left"/>
    </xf>
    <xf numFmtId="0" fontId="26" fillId="0" borderId="0" xfId="0" applyFont="1" applyAlignment="1" applyProtection="1">
      <alignment horizontal="right"/>
      <protection locked="0"/>
    </xf>
    <xf numFmtId="0" fontId="25" fillId="0" borderId="0" xfId="0" applyFont="1" applyBorder="1"/>
    <xf numFmtId="0" fontId="26" fillId="0" borderId="0" xfId="0" applyFont="1" applyAlignment="1" applyProtection="1">
      <alignment horizontal="left"/>
      <protection locked="0"/>
    </xf>
    <xf numFmtId="164" fontId="27" fillId="0" borderId="0" xfId="0" applyNumberFormat="1" applyFont="1" applyBorder="1" applyProtection="1">
      <protection locked="0"/>
    </xf>
    <xf numFmtId="164" fontId="25" fillId="0" borderId="0" xfId="0" applyNumberFormat="1" applyFont="1" applyBorder="1" applyProtection="1"/>
    <xf numFmtId="0" fontId="0" fillId="0" borderId="0" xfId="0" applyAlignment="1" applyProtection="1">
      <alignment horizontal="left"/>
    </xf>
    <xf numFmtId="164" fontId="27" fillId="0" borderId="0" xfId="0" applyNumberFormat="1" applyFont="1" applyAlignment="1" applyProtection="1">
      <alignment horizontal="right"/>
      <protection locked="0"/>
    </xf>
    <xf numFmtId="164" fontId="27" fillId="0" borderId="0" xfId="0" applyNumberFormat="1" applyFont="1" applyProtection="1">
      <protection locked="0"/>
    </xf>
    <xf numFmtId="164" fontId="25" fillId="0" borderId="0" xfId="0" applyNumberFormat="1" applyFont="1" applyProtection="1"/>
    <xf numFmtId="2" fontId="27" fillId="0" borderId="0" xfId="0" applyNumberFormat="1" applyFont="1" applyAlignment="1" applyProtection="1">
      <alignment horizontal="right"/>
      <protection locked="0"/>
    </xf>
    <xf numFmtId="2" fontId="21" fillId="0" borderId="0" xfId="0" applyNumberFormat="1" applyFont="1"/>
    <xf numFmtId="0" fontId="26" fillId="0" borderId="0" xfId="0" applyFont="1" applyProtection="1">
      <protection locked="0"/>
    </xf>
    <xf numFmtId="0" fontId="0" fillId="0" borderId="0" xfId="0" applyProtection="1"/>
    <xf numFmtId="164" fontId="27" fillId="0" borderId="0" xfId="0" applyNumberFormat="1" applyFont="1" applyFill="1" applyProtection="1">
      <protection locked="0"/>
    </xf>
    <xf numFmtId="9" fontId="21" fillId="0" borderId="0" xfId="0" applyNumberFormat="1" applyFont="1"/>
    <xf numFmtId="0" fontId="0" fillId="0" borderId="10" xfId="0" applyBorder="1"/>
    <xf numFmtId="166" fontId="27" fillId="0" borderId="0" xfId="0" applyNumberFormat="1" applyFont="1" applyProtection="1">
      <protection locked="0"/>
    </xf>
    <xf numFmtId="164" fontId="25" fillId="0" borderId="0" xfId="0" applyNumberFormat="1" applyFont="1"/>
    <xf numFmtId="167" fontId="20" fillId="0" borderId="0" xfId="0" applyNumberFormat="1" applyFont="1" applyProtection="1"/>
    <xf numFmtId="164" fontId="21" fillId="0" borderId="0" xfId="0" applyNumberFormat="1" applyFont="1" applyProtection="1">
      <protection locked="0"/>
    </xf>
    <xf numFmtId="164" fontId="25" fillId="0" borderId="0" xfId="0" quotePrefix="1" applyNumberFormat="1" applyFont="1" applyBorder="1" applyProtection="1"/>
    <xf numFmtId="166" fontId="25" fillId="0" borderId="0" xfId="0" applyNumberFormat="1" applyFont="1" applyProtection="1"/>
    <xf numFmtId="164" fontId="25" fillId="0" borderId="0" xfId="0" applyNumberFormat="1" applyFont="1" applyProtection="1">
      <protection locked="0"/>
    </xf>
    <xf numFmtId="164" fontId="20" fillId="0" borderId="0" xfId="0" applyNumberFormat="1" applyFont="1" applyProtection="1"/>
    <xf numFmtId="164" fontId="25" fillId="0" borderId="11" xfId="0" applyNumberFormat="1" applyFont="1" applyBorder="1" applyProtection="1">
      <protection locked="0"/>
    </xf>
    <xf numFmtId="167" fontId="20" fillId="0" borderId="11" xfId="0" applyNumberFormat="1" applyFont="1" applyBorder="1" applyProtection="1"/>
    <xf numFmtId="164" fontId="25" fillId="0" borderId="11" xfId="0" applyNumberFormat="1" applyFont="1" applyBorder="1" applyProtection="1"/>
    <xf numFmtId="164" fontId="0" fillId="0" borderId="0" xfId="0" applyNumberFormat="1" applyProtection="1"/>
    <xf numFmtId="0" fontId="29" fillId="0" borderId="0" xfId="0" applyFont="1"/>
    <xf numFmtId="164" fontId="19" fillId="0" borderId="0" xfId="0" applyNumberFormat="1" applyFont="1" applyProtection="1"/>
    <xf numFmtId="0" fontId="0" fillId="0" borderId="0" xfId="0" applyBorder="1" applyProtection="1"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>
      <protection locked="0"/>
    </xf>
    <xf numFmtId="164" fontId="23" fillId="0" borderId="0" xfId="0" applyNumberFormat="1" applyFont="1" applyBorder="1" applyAlignment="1" applyProtection="1">
      <alignment horizontal="center"/>
      <protection locked="0"/>
    </xf>
    <xf numFmtId="164" fontId="23" fillId="0" borderId="12" xfId="0" quotePrefix="1" applyNumberFormat="1" applyFont="1" applyBorder="1" applyAlignment="1" applyProtection="1">
      <alignment horizontal="left"/>
      <protection locked="0"/>
    </xf>
    <xf numFmtId="0" fontId="21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164" fontId="23" fillId="0" borderId="14" xfId="0" applyNumberFormat="1" applyFont="1" applyBorder="1" applyAlignment="1" applyProtection="1">
      <alignment horizontal="center"/>
      <protection locked="0"/>
    </xf>
    <xf numFmtId="3" fontId="24" fillId="0" borderId="15" xfId="0" applyNumberFormat="1" applyFont="1" applyBorder="1" applyAlignment="1" applyProtection="1">
      <alignment horizontal="center"/>
      <protection locked="0"/>
    </xf>
    <xf numFmtId="3" fontId="24" fillId="0" borderId="16" xfId="0" applyNumberFormat="1" applyFont="1" applyBorder="1" applyAlignment="1" applyProtection="1">
      <alignment horizontal="center"/>
      <protection locked="0"/>
    </xf>
    <xf numFmtId="3" fontId="24" fillId="0" borderId="17" xfId="0" applyNumberFormat="1" applyFont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fill"/>
      <protection locked="0"/>
    </xf>
    <xf numFmtId="0" fontId="2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0" fillId="0" borderId="0" xfId="0" quotePrefix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31" fillId="0" borderId="0" xfId="0" applyFont="1" applyProtection="1">
      <protection locked="0"/>
    </xf>
    <xf numFmtId="164" fontId="23" fillId="0" borderId="0" xfId="0" applyNumberFormat="1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165" fontId="23" fillId="0" borderId="18" xfId="0" applyNumberFormat="1" applyFont="1" applyBorder="1" applyAlignment="1" applyProtection="1">
      <alignment horizontal="left"/>
      <protection locked="0"/>
    </xf>
    <xf numFmtId="164" fontId="23" fillId="0" borderId="18" xfId="0" applyNumberFormat="1" applyFont="1" applyBorder="1" applyAlignment="1" applyProtection="1">
      <alignment horizontal="right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0" borderId="0" xfId="0" applyFont="1" applyBorder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165" fontId="21" fillId="0" borderId="0" xfId="0" applyNumberFormat="1" applyFont="1" applyBorder="1" applyAlignment="1" applyProtection="1">
      <alignment horizontal="left"/>
      <protection locked="0"/>
    </xf>
    <xf numFmtId="164" fontId="25" fillId="0" borderId="0" xfId="0" applyNumberFormat="1" applyFont="1" applyBorder="1" applyProtection="1">
      <protection locked="0"/>
    </xf>
    <xf numFmtId="0" fontId="25" fillId="0" borderId="0" xfId="0" applyFont="1" applyAlignment="1" applyProtection="1">
      <alignment horizontal="fill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25" fillId="0" borderId="0" xfId="0" applyFont="1" applyBorder="1" applyAlignment="1" applyProtection="1">
      <alignment horizontal="fill"/>
      <protection locked="0"/>
    </xf>
    <xf numFmtId="164" fontId="0" fillId="0" borderId="0" xfId="0" applyNumberFormat="1" applyAlignment="1" applyProtection="1">
      <alignment horizontal="left"/>
      <protection locked="0"/>
    </xf>
    <xf numFmtId="165" fontId="21" fillId="0" borderId="0" xfId="0" applyNumberFormat="1" applyFont="1" applyAlignment="1" applyProtection="1">
      <alignment horizontal="left"/>
      <protection locked="0"/>
    </xf>
    <xf numFmtId="164" fontId="25" fillId="0" borderId="0" xfId="0" quotePrefix="1" applyNumberFormat="1" applyFont="1" applyBorder="1" applyProtection="1">
      <protection locked="0"/>
    </xf>
    <xf numFmtId="0" fontId="25" fillId="0" borderId="0" xfId="0" quotePrefix="1" applyFont="1" applyBorder="1" applyProtection="1">
      <protection locked="0"/>
    </xf>
    <xf numFmtId="0" fontId="20" fillId="0" borderId="11" xfId="0" applyFont="1" applyBorder="1" applyAlignment="1" applyProtection="1">
      <alignment horizontal="left"/>
      <protection locked="0"/>
    </xf>
    <xf numFmtId="0" fontId="25" fillId="0" borderId="11" xfId="0" applyFont="1" applyBorder="1" applyProtection="1">
      <protection locked="0"/>
    </xf>
    <xf numFmtId="0" fontId="25" fillId="0" borderId="0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9" fillId="0" borderId="0" xfId="0" applyFont="1" applyProtection="1">
      <protection locked="0"/>
    </xf>
    <xf numFmtId="164" fontId="19" fillId="0" borderId="0" xfId="0" applyNumberFormat="1" applyFont="1" applyProtection="1">
      <protection locked="0"/>
    </xf>
    <xf numFmtId="164" fontId="25" fillId="0" borderId="0" xfId="0" applyNumberFormat="1" applyFont="1" applyAlignment="1" applyProtection="1">
      <alignment horizontal="right"/>
    </xf>
    <xf numFmtId="167" fontId="0" fillId="0" borderId="19" xfId="0" applyNumberFormat="1" applyBorder="1" applyAlignment="1" applyProtection="1">
      <alignment horizontal="center"/>
    </xf>
    <xf numFmtId="167" fontId="0" fillId="0" borderId="20" xfId="0" applyNumberFormat="1" applyBorder="1" applyAlignment="1" applyProtection="1">
      <alignment horizontal="center"/>
    </xf>
    <xf numFmtId="167" fontId="0" fillId="0" borderId="21" xfId="0" applyNumberFormat="1" applyBorder="1" applyAlignment="1" applyProtection="1">
      <alignment horizontal="center"/>
    </xf>
    <xf numFmtId="167" fontId="0" fillId="0" borderId="0" xfId="0" applyNumberFormat="1" applyBorder="1" applyAlignment="1" applyProtection="1">
      <alignment horizontal="center"/>
    </xf>
    <xf numFmtId="167" fontId="0" fillId="0" borderId="22" xfId="0" applyNumberFormat="1" applyBorder="1" applyAlignment="1" applyProtection="1">
      <alignment horizontal="center"/>
    </xf>
    <xf numFmtId="167" fontId="0" fillId="0" borderId="23" xfId="0" applyNumberFormat="1" applyBorder="1" applyAlignment="1" applyProtection="1">
      <alignment horizontal="center"/>
    </xf>
    <xf numFmtId="167" fontId="0" fillId="0" borderId="18" xfId="0" applyNumberFormat="1" applyBorder="1" applyAlignment="1" applyProtection="1">
      <alignment horizontal="center"/>
    </xf>
    <xf numFmtId="167" fontId="0" fillId="0" borderId="24" xfId="0" applyNumberFormat="1" applyBorder="1" applyAlignment="1" applyProtection="1">
      <alignment horizontal="center"/>
    </xf>
    <xf numFmtId="0" fontId="32" fillId="0" borderId="0" xfId="0" applyFont="1" applyAlignment="1" applyProtection="1">
      <alignment horizontal="left"/>
      <protection locked="0"/>
    </xf>
    <xf numFmtId="168" fontId="24" fillId="0" borderId="12" xfId="42" applyNumberFormat="1" applyFont="1" applyBorder="1" applyAlignment="1" applyProtection="1">
      <alignment horizontal="center"/>
      <protection locked="0"/>
    </xf>
    <xf numFmtId="168" fontId="24" fillId="0" borderId="11" xfId="42" applyNumberFormat="1" applyFont="1" applyBorder="1" applyAlignment="1" applyProtection="1">
      <alignment horizontal="center"/>
      <protection locked="0"/>
    </xf>
    <xf numFmtId="168" fontId="24" fillId="0" borderId="13" xfId="42" applyNumberFormat="1" applyFont="1" applyBorder="1" applyAlignment="1" applyProtection="1">
      <alignment horizontal="center"/>
      <protection locked="0"/>
    </xf>
    <xf numFmtId="164" fontId="30" fillId="0" borderId="0" xfId="0" applyNumberFormat="1" applyFont="1" applyProtection="1">
      <protection locked="0"/>
    </xf>
    <xf numFmtId="0" fontId="34" fillId="0" borderId="0" xfId="42" applyFont="1" applyAlignment="1" applyProtection="1">
      <alignment horizontal="left"/>
    </xf>
    <xf numFmtId="164" fontId="25" fillId="0" borderId="25" xfId="0" applyNumberFormat="1" applyFont="1" applyBorder="1" applyProtection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Note 2" xfId="45"/>
    <cellStyle name="Note 3" xfId="44"/>
    <cellStyle name="Note 3 2" xfId="47"/>
    <cellStyle name="Note 3 3" xfId="46"/>
    <cellStyle name="Note 4" xfId="43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75"/>
  <sheetViews>
    <sheetView tabSelected="1" workbookViewId="0">
      <selection activeCell="I14" sqref="I14"/>
    </sheetView>
  </sheetViews>
  <sheetFormatPr defaultRowHeight="12.75" x14ac:dyDescent="0.2"/>
  <cols>
    <col min="1" max="1" width="8.42578125" customWidth="1"/>
    <col min="2" max="2" width="28.7109375" customWidth="1"/>
    <col min="3" max="3" width="7.7109375" customWidth="1"/>
    <col min="4" max="6" width="11.7109375" customWidth="1"/>
    <col min="7" max="7" width="14.140625" customWidth="1"/>
    <col min="8" max="8" width="7.7109375" customWidth="1"/>
    <col min="9" max="12" width="10.7109375" customWidth="1"/>
    <col min="13" max="14" width="9.7109375" customWidth="1"/>
    <col min="15" max="15" width="7.7109375" customWidth="1"/>
    <col min="16" max="26" width="9.7109375" customWidth="1"/>
    <col min="27" max="28" width="3.7109375" customWidth="1"/>
    <col min="29" max="29" width="15.7109375" customWidth="1"/>
    <col min="30" max="30" width="9.7109375" customWidth="1"/>
    <col min="31" max="37" width="7.7109375" customWidth="1"/>
    <col min="38" max="38" width="10.7109375" customWidth="1"/>
    <col min="39" max="39" width="1.7109375" customWidth="1"/>
    <col min="40" max="40" width="19.7109375" customWidth="1"/>
    <col min="41" max="41" width="9.7109375" customWidth="1"/>
  </cols>
  <sheetData>
    <row r="1" spans="1:47" ht="15.75" x14ac:dyDescent="0.25">
      <c r="A1" s="52" t="s">
        <v>97</v>
      </c>
      <c r="B1" s="51"/>
      <c r="C1" s="50"/>
      <c r="D1" s="50"/>
      <c r="E1" s="53"/>
      <c r="F1" s="50"/>
      <c r="G1" s="50"/>
      <c r="H1" s="54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 t="s">
        <v>0</v>
      </c>
      <c r="AO1" s="1"/>
      <c r="AP1" s="1"/>
      <c r="AQ1" s="1"/>
      <c r="AR1" s="1"/>
      <c r="AS1" s="1"/>
      <c r="AT1" s="1"/>
      <c r="AU1" s="1"/>
    </row>
    <row r="2" spans="1:47" x14ac:dyDescent="0.2">
      <c r="A2" s="55" t="s">
        <v>1</v>
      </c>
      <c r="B2" s="56"/>
      <c r="C2" s="4" t="s">
        <v>83</v>
      </c>
      <c r="D2" s="50"/>
      <c r="E2" s="50"/>
      <c r="F2" s="50"/>
      <c r="G2" s="50"/>
      <c r="H2" s="54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 t="s">
        <v>0</v>
      </c>
      <c r="AO2" s="1"/>
      <c r="AP2" s="1"/>
      <c r="AQ2" s="1"/>
      <c r="AR2" s="1"/>
      <c r="AS2" s="1"/>
      <c r="AT2" s="1"/>
      <c r="AU2" s="1"/>
    </row>
    <row r="3" spans="1:47" ht="14.25" x14ac:dyDescent="0.2">
      <c r="A3" s="55" t="s">
        <v>2</v>
      </c>
      <c r="B3" s="57"/>
      <c r="C3" s="57"/>
      <c r="D3" s="57"/>
      <c r="E3" s="58" t="s">
        <v>3</v>
      </c>
      <c r="F3" s="4">
        <v>1300</v>
      </c>
      <c r="G3" s="58" t="s">
        <v>4</v>
      </c>
      <c r="H3" s="57"/>
      <c r="I3" s="5"/>
      <c r="J3" s="5"/>
      <c r="K3" s="5"/>
      <c r="L3" s="5"/>
      <c r="M3" s="1"/>
      <c r="N3" s="2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3" t="s">
        <v>0</v>
      </c>
      <c r="AO3" s="1"/>
      <c r="AP3" s="1"/>
      <c r="AQ3" s="1"/>
      <c r="AR3" s="1"/>
      <c r="AS3" s="1"/>
      <c r="AT3" s="1"/>
      <c r="AU3" s="1"/>
    </row>
    <row r="4" spans="1:47" ht="15" x14ac:dyDescent="0.25">
      <c r="A4" s="59" t="s">
        <v>99</v>
      </c>
      <c r="B4" s="60"/>
      <c r="C4" s="57"/>
      <c r="D4" s="61" t="s">
        <v>84</v>
      </c>
      <c r="E4" s="60"/>
      <c r="F4" s="62">
        <v>1.35</v>
      </c>
      <c r="G4" s="57"/>
      <c r="H4" s="57"/>
      <c r="I4" s="5"/>
      <c r="J4" s="5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O4" s="1"/>
      <c r="AP4" s="1"/>
      <c r="AQ4" s="1"/>
      <c r="AR4" s="1"/>
      <c r="AS4" s="1"/>
      <c r="AT4" s="1"/>
      <c r="AU4" s="1"/>
    </row>
    <row r="5" spans="1:47" ht="15" x14ac:dyDescent="0.25">
      <c r="A5" s="59"/>
      <c r="B5" s="58" t="s">
        <v>5</v>
      </c>
      <c r="C5" s="57"/>
      <c r="D5" s="57"/>
      <c r="E5" s="57"/>
      <c r="F5" s="57"/>
      <c r="G5" s="57"/>
      <c r="H5" s="57"/>
      <c r="I5" s="5"/>
      <c r="J5" s="5"/>
      <c r="K5" s="5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O5" s="1"/>
      <c r="AP5" s="1"/>
      <c r="AQ5" s="1"/>
      <c r="AR5" s="1"/>
      <c r="AS5" s="1"/>
      <c r="AT5" s="1"/>
      <c r="AU5" s="1"/>
    </row>
    <row r="6" spans="1:47" ht="14.25" x14ac:dyDescent="0.2">
      <c r="A6" s="51"/>
      <c r="B6" s="58" t="s">
        <v>6</v>
      </c>
      <c r="C6" s="57"/>
      <c r="D6" s="57"/>
      <c r="E6" s="51"/>
      <c r="F6" s="57"/>
      <c r="G6" s="57"/>
      <c r="H6" s="57"/>
      <c r="I6" s="5"/>
      <c r="J6" s="5"/>
      <c r="K6" s="5"/>
      <c r="L6" s="5"/>
      <c r="M6" s="1"/>
      <c r="N6" s="1"/>
      <c r="S6" s="1"/>
      <c r="T6" s="1"/>
      <c r="U6" s="1"/>
      <c r="V6" s="1"/>
      <c r="W6" s="1"/>
      <c r="X6" s="1"/>
      <c r="Y6" s="1"/>
      <c r="Z6" s="7" t="s">
        <v>0</v>
      </c>
      <c r="AO6" s="1"/>
      <c r="AP6" s="1"/>
      <c r="AQ6" s="1"/>
      <c r="AR6" s="1"/>
      <c r="AS6" s="1"/>
      <c r="AT6" s="1"/>
      <c r="AU6" s="1"/>
    </row>
    <row r="7" spans="1:47" ht="15" x14ac:dyDescent="0.25">
      <c r="A7" s="57"/>
      <c r="B7" s="57"/>
      <c r="C7" s="58"/>
      <c r="D7" s="58"/>
      <c r="E7" s="63" t="s">
        <v>7</v>
      </c>
      <c r="F7" s="63" t="s">
        <v>8</v>
      </c>
      <c r="G7" s="64" t="s">
        <v>9</v>
      </c>
      <c r="H7" s="57"/>
      <c r="I7" s="5"/>
      <c r="J7" s="5"/>
      <c r="K7" s="5"/>
      <c r="L7" s="5"/>
      <c r="M7" s="1"/>
      <c r="N7" s="1"/>
      <c r="S7" s="1"/>
      <c r="T7" s="1"/>
      <c r="U7" s="1"/>
      <c r="V7" s="1"/>
      <c r="W7" s="1"/>
      <c r="X7" s="1"/>
      <c r="Y7" s="1"/>
      <c r="Z7" s="1"/>
      <c r="AO7" s="1"/>
      <c r="AP7" s="1"/>
      <c r="AQ7" s="1"/>
      <c r="AR7" s="1"/>
      <c r="AS7" s="1"/>
      <c r="AT7" s="1"/>
      <c r="AU7" s="1"/>
    </row>
    <row r="8" spans="1:47" ht="15" x14ac:dyDescent="0.25">
      <c r="A8" s="65" t="s">
        <v>0</v>
      </c>
      <c r="B8" s="58"/>
      <c r="C8" s="66" t="s">
        <v>10</v>
      </c>
      <c r="D8" s="67" t="s">
        <v>11</v>
      </c>
      <c r="E8" s="67" t="s">
        <v>12</v>
      </c>
      <c r="F8" s="67" t="s">
        <v>13</v>
      </c>
      <c r="G8" s="68" t="s">
        <v>14</v>
      </c>
      <c r="H8" s="57"/>
      <c r="I8" s="8"/>
      <c r="J8" s="8"/>
      <c r="K8" s="8"/>
      <c r="L8" s="8"/>
      <c r="M8" s="1"/>
      <c r="N8" s="9"/>
      <c r="S8" s="1"/>
      <c r="T8" s="1"/>
      <c r="U8" s="1"/>
      <c r="V8" s="1"/>
      <c r="W8" s="1"/>
      <c r="X8" s="1"/>
      <c r="Y8" s="1"/>
      <c r="Z8" s="1"/>
      <c r="AO8" s="1"/>
      <c r="AP8" s="1"/>
      <c r="AQ8" s="1"/>
      <c r="AR8" s="1"/>
      <c r="AS8" s="1"/>
      <c r="AT8" s="1"/>
      <c r="AU8" s="1"/>
    </row>
    <row r="9" spans="1:47" ht="6" customHeight="1" x14ac:dyDescent="0.25">
      <c r="A9" s="69"/>
      <c r="B9" s="70"/>
      <c r="C9" s="71"/>
      <c r="D9" s="10"/>
      <c r="E9" s="10"/>
      <c r="F9" s="72"/>
      <c r="G9" s="73"/>
      <c r="H9" s="57"/>
      <c r="I9" s="8"/>
      <c r="J9" s="8"/>
      <c r="K9" s="8"/>
      <c r="L9" s="8"/>
      <c r="M9" s="1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7"/>
      <c r="AO9" s="1"/>
      <c r="AP9" s="1"/>
      <c r="AQ9" s="1"/>
      <c r="AR9" s="1"/>
      <c r="AS9" s="1"/>
      <c r="AT9" s="1"/>
      <c r="AU9" s="1"/>
    </row>
    <row r="10" spans="1:47" ht="15" x14ac:dyDescent="0.25">
      <c r="A10" s="52" t="s">
        <v>15</v>
      </c>
      <c r="B10" s="57"/>
      <c r="C10" s="57"/>
      <c r="D10" s="57"/>
      <c r="E10" s="57"/>
      <c r="F10" s="57"/>
      <c r="G10" s="57"/>
      <c r="H10" s="57"/>
      <c r="I10" s="5"/>
      <c r="J10" s="5"/>
      <c r="K10" s="5"/>
      <c r="L10" s="5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 t="s">
        <v>0</v>
      </c>
      <c r="AO10" s="1"/>
      <c r="AP10" s="1"/>
      <c r="AQ10" s="1"/>
      <c r="AR10" s="1"/>
      <c r="AS10" s="1"/>
      <c r="AT10" s="1"/>
      <c r="AU10" s="1"/>
    </row>
    <row r="11" spans="1:47" ht="14.25" x14ac:dyDescent="0.2">
      <c r="A11" s="57"/>
      <c r="B11" s="74" t="s">
        <v>92</v>
      </c>
      <c r="C11" s="75" t="s">
        <v>98</v>
      </c>
      <c r="D11" s="13">
        <v>41</v>
      </c>
      <c r="E11" s="14">
        <v>2.15</v>
      </c>
      <c r="F11" s="15">
        <f>+D11*E11</f>
        <v>88.149999999999991</v>
      </c>
      <c r="G11" s="73" t="s">
        <v>17</v>
      </c>
      <c r="H11" s="57"/>
      <c r="I11" s="5"/>
      <c r="J11" s="5"/>
      <c r="K11" s="5"/>
      <c r="L11" s="5">
        <v>1.2</v>
      </c>
      <c r="M11" s="1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 t="s">
        <v>0</v>
      </c>
      <c r="AO11" s="1"/>
      <c r="AP11" s="1"/>
      <c r="AQ11" s="1"/>
      <c r="AR11" s="1"/>
      <c r="AS11" s="1"/>
      <c r="AT11" s="1"/>
      <c r="AU11" s="1"/>
    </row>
    <row r="12" spans="1:47" ht="14.25" x14ac:dyDescent="0.2">
      <c r="A12" s="57"/>
      <c r="B12" s="74" t="s">
        <v>18</v>
      </c>
      <c r="C12" s="75" t="s">
        <v>16</v>
      </c>
      <c r="D12" s="13">
        <v>1</v>
      </c>
      <c r="E12" s="14">
        <v>5</v>
      </c>
      <c r="F12" s="15">
        <f>+D12*E12</f>
        <v>5</v>
      </c>
      <c r="G12" s="73" t="s">
        <v>17</v>
      </c>
      <c r="H12" s="57"/>
      <c r="J12" s="5"/>
      <c r="K12" s="5"/>
      <c r="L12" s="5"/>
      <c r="M12" s="1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/>
      <c r="AO12" s="1"/>
      <c r="AP12" s="1"/>
      <c r="AQ12" s="1"/>
      <c r="AR12" s="1"/>
      <c r="AS12" s="1"/>
      <c r="AT12" s="1"/>
      <c r="AU12" s="1"/>
    </row>
    <row r="13" spans="1:47" ht="14.25" x14ac:dyDescent="0.2">
      <c r="A13" s="57"/>
      <c r="B13" s="74" t="s">
        <v>19</v>
      </c>
      <c r="C13" s="51"/>
      <c r="D13" s="14"/>
      <c r="E13" s="14"/>
      <c r="F13" s="15"/>
      <c r="G13" s="51"/>
      <c r="H13" s="57"/>
      <c r="I13" s="5"/>
      <c r="J13" s="5"/>
      <c r="K13" s="5"/>
      <c r="L13" s="5"/>
      <c r="M13" s="1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/>
      <c r="AO13" s="1"/>
      <c r="AP13" s="1"/>
      <c r="AQ13" s="1"/>
      <c r="AR13" s="1"/>
      <c r="AS13" s="1"/>
      <c r="AT13" s="1"/>
      <c r="AU13" s="1"/>
    </row>
    <row r="14" spans="1:47" ht="14.25" x14ac:dyDescent="0.2">
      <c r="A14" s="57"/>
      <c r="B14" s="74" t="s">
        <v>20</v>
      </c>
      <c r="C14" s="75" t="s">
        <v>21</v>
      </c>
      <c r="D14" s="16">
        <v>90</v>
      </c>
      <c r="E14" s="14">
        <v>0.45</v>
      </c>
      <c r="F14" s="15">
        <f t="shared" ref="F14:F19" si="0">+D14*E14</f>
        <v>40.5</v>
      </c>
      <c r="G14" s="76" t="s">
        <v>17</v>
      </c>
      <c r="H14" s="57"/>
      <c r="I14" s="5"/>
      <c r="J14" s="5"/>
      <c r="K14" s="5"/>
      <c r="L14" s="5"/>
      <c r="M14" s="1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/>
      <c r="AO14" s="1"/>
      <c r="AP14" s="1"/>
      <c r="AQ14" s="1"/>
      <c r="AR14" s="1"/>
      <c r="AS14" s="1"/>
      <c r="AT14" s="1"/>
      <c r="AU14" s="1"/>
    </row>
    <row r="15" spans="1:47" ht="14.25" x14ac:dyDescent="0.2">
      <c r="A15" s="57"/>
      <c r="B15" s="74" t="s">
        <v>22</v>
      </c>
      <c r="C15" s="75" t="s">
        <v>21</v>
      </c>
      <c r="D15" s="16">
        <v>60</v>
      </c>
      <c r="E15" s="14">
        <v>0.4</v>
      </c>
      <c r="F15" s="15">
        <f t="shared" si="0"/>
        <v>24</v>
      </c>
      <c r="G15" s="73" t="s">
        <v>17</v>
      </c>
      <c r="H15" s="57"/>
      <c r="I15" s="5"/>
      <c r="J15" s="5"/>
      <c r="K15" s="5"/>
      <c r="L15" s="5"/>
      <c r="M15" s="17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 t="s">
        <v>0</v>
      </c>
      <c r="AO15" s="1"/>
      <c r="AP15" s="1"/>
      <c r="AQ15" s="1"/>
      <c r="AR15" s="1"/>
      <c r="AS15" s="1"/>
      <c r="AT15" s="1"/>
      <c r="AU15" s="1"/>
    </row>
    <row r="16" spans="1:47" ht="14.25" x14ac:dyDescent="0.2">
      <c r="A16" s="57"/>
      <c r="B16" s="74" t="s">
        <v>23</v>
      </c>
      <c r="C16" s="75" t="s">
        <v>21</v>
      </c>
      <c r="D16" s="16">
        <v>60</v>
      </c>
      <c r="E16" s="14">
        <v>0.3</v>
      </c>
      <c r="F16" s="15">
        <f t="shared" si="0"/>
        <v>18</v>
      </c>
      <c r="G16" s="73" t="s">
        <v>17</v>
      </c>
      <c r="H16" s="57"/>
      <c r="I16" s="5"/>
      <c r="J16" s="5"/>
      <c r="K16" s="5"/>
      <c r="L16" s="5"/>
      <c r="M16" s="17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O16" s="1"/>
      <c r="AP16" s="1"/>
      <c r="AQ16" s="1"/>
      <c r="AR16" s="1"/>
      <c r="AS16" s="1"/>
      <c r="AT16" s="1"/>
      <c r="AU16" s="1"/>
    </row>
    <row r="17" spans="1:47" ht="14.25" x14ac:dyDescent="0.2">
      <c r="A17" s="57"/>
      <c r="B17" s="74" t="s">
        <v>94</v>
      </c>
      <c r="C17" s="75" t="s">
        <v>25</v>
      </c>
      <c r="D17" s="13">
        <v>0</v>
      </c>
      <c r="E17" s="14">
        <v>0</v>
      </c>
      <c r="F17" s="15">
        <f t="shared" si="0"/>
        <v>0</v>
      </c>
      <c r="G17" s="73" t="s">
        <v>17</v>
      </c>
      <c r="H17" s="57"/>
      <c r="I17" s="5"/>
      <c r="J17" s="5"/>
      <c r="K17" s="5"/>
      <c r="L17" s="5"/>
      <c r="M17" s="17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O17" s="1"/>
      <c r="AP17" s="1"/>
      <c r="AQ17" s="1"/>
      <c r="AR17" s="1"/>
      <c r="AS17" s="1"/>
      <c r="AT17" s="1"/>
      <c r="AU17" s="1"/>
    </row>
    <row r="18" spans="1:47" ht="14.25" x14ac:dyDescent="0.2">
      <c r="A18" s="57"/>
      <c r="B18" s="74" t="s">
        <v>93</v>
      </c>
      <c r="C18" s="75" t="s">
        <v>27</v>
      </c>
      <c r="D18" s="13">
        <v>1</v>
      </c>
      <c r="E18" s="14">
        <v>10</v>
      </c>
      <c r="F18" s="15">
        <f t="shared" si="0"/>
        <v>10</v>
      </c>
      <c r="G18" s="73" t="s">
        <v>17</v>
      </c>
      <c r="H18" s="57"/>
      <c r="I18" s="5"/>
      <c r="J18" s="5"/>
      <c r="K18" s="5"/>
      <c r="L18" s="5"/>
      <c r="M18" s="17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O18" s="1"/>
      <c r="AP18" s="1"/>
      <c r="AQ18" s="1"/>
      <c r="AR18" s="1"/>
      <c r="AS18" s="1"/>
      <c r="AT18" s="1"/>
      <c r="AU18" s="1"/>
    </row>
    <row r="19" spans="1:47" ht="14.25" x14ac:dyDescent="0.2">
      <c r="A19" s="57"/>
      <c r="B19" s="74" t="s">
        <v>24</v>
      </c>
      <c r="C19" s="75" t="s">
        <v>25</v>
      </c>
      <c r="D19" s="13">
        <v>0.33</v>
      </c>
      <c r="E19" s="14">
        <v>35</v>
      </c>
      <c r="F19" s="15">
        <f t="shared" si="0"/>
        <v>11.55</v>
      </c>
      <c r="G19" s="73" t="s">
        <v>17</v>
      </c>
      <c r="H19" s="57"/>
      <c r="I19" s="5"/>
      <c r="J19" s="5"/>
      <c r="K19" s="5"/>
      <c r="L19" s="5"/>
      <c r="M19" s="1"/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 t="s">
        <v>0</v>
      </c>
      <c r="AO19" s="1"/>
      <c r="AP19" s="1"/>
      <c r="AQ19" s="1"/>
      <c r="AR19" s="1"/>
      <c r="AS19" s="1"/>
      <c r="AT19" s="1"/>
      <c r="AU19" s="1"/>
    </row>
    <row r="20" spans="1:47" ht="14.25" x14ac:dyDescent="0.2">
      <c r="A20" s="57"/>
      <c r="B20" s="74" t="s">
        <v>26</v>
      </c>
      <c r="C20" s="51"/>
      <c r="D20" s="18"/>
      <c r="E20" s="18"/>
      <c r="F20" s="19"/>
      <c r="G20" s="51"/>
      <c r="H20" s="57"/>
      <c r="I20" s="5"/>
      <c r="J20" s="5"/>
      <c r="K20" s="5"/>
      <c r="L20" s="5"/>
      <c r="M20" s="1"/>
      <c r="N20" s="1"/>
      <c r="O20" s="6"/>
      <c r="R20" s="1"/>
      <c r="S20" s="1"/>
      <c r="T20" s="1"/>
      <c r="U20" s="1"/>
      <c r="V20" s="1"/>
      <c r="W20" s="1"/>
      <c r="X20" s="1"/>
      <c r="Y20" s="1"/>
      <c r="Z20" s="3" t="s">
        <v>0</v>
      </c>
      <c r="AO20" s="1"/>
      <c r="AP20" s="1"/>
      <c r="AQ20" s="1"/>
      <c r="AR20" s="1"/>
      <c r="AS20" s="1"/>
      <c r="AT20" s="1"/>
      <c r="AU20" s="1"/>
    </row>
    <row r="21" spans="1:47" ht="14.25" x14ac:dyDescent="0.2">
      <c r="A21" s="57"/>
      <c r="B21" s="97" t="s">
        <v>96</v>
      </c>
      <c r="C21" s="75" t="s">
        <v>27</v>
      </c>
      <c r="D21" s="13">
        <v>1</v>
      </c>
      <c r="E21" s="14">
        <v>55</v>
      </c>
      <c r="F21" s="15">
        <f>+D21*E21</f>
        <v>55</v>
      </c>
      <c r="G21" s="73" t="s">
        <v>17</v>
      </c>
      <c r="H21" s="57"/>
      <c r="I21" s="5"/>
      <c r="J21" s="5"/>
      <c r="K21" s="5"/>
      <c r="L21" s="5"/>
      <c r="M21" s="1"/>
      <c r="N21" s="1"/>
      <c r="O21" s="6"/>
      <c r="R21" s="1"/>
      <c r="S21" s="1"/>
      <c r="T21" s="1"/>
      <c r="U21" s="1"/>
      <c r="V21" s="1"/>
      <c r="W21" s="1"/>
      <c r="X21" s="1"/>
      <c r="Y21" s="1"/>
      <c r="Z21" s="3"/>
      <c r="AO21" s="1"/>
      <c r="AP21" s="1"/>
      <c r="AQ21" s="1"/>
      <c r="AR21" s="1"/>
      <c r="AS21" s="1"/>
      <c r="AT21" s="1"/>
      <c r="AU21" s="1"/>
    </row>
    <row r="22" spans="1:47" ht="14.25" x14ac:dyDescent="0.2">
      <c r="A22" s="57"/>
      <c r="B22" s="74" t="s">
        <v>28</v>
      </c>
      <c r="C22" s="51"/>
      <c r="D22" s="18"/>
      <c r="E22" s="18"/>
      <c r="F22" s="19"/>
      <c r="G22" s="51"/>
      <c r="H22" s="57"/>
      <c r="I22" s="5"/>
      <c r="J22" s="5"/>
      <c r="K22" s="5"/>
      <c r="L22" s="5"/>
      <c r="M22" s="1"/>
      <c r="N22" s="2"/>
      <c r="O22" s="1"/>
      <c r="R22" s="1"/>
      <c r="S22" s="1"/>
      <c r="T22" s="1"/>
      <c r="U22" s="1"/>
      <c r="V22" s="1"/>
      <c r="W22" s="1"/>
      <c r="X22" s="1"/>
      <c r="Y22" s="1"/>
      <c r="Z22" s="3" t="s">
        <v>0</v>
      </c>
      <c r="AO22" s="1"/>
      <c r="AP22" s="1"/>
      <c r="AQ22" s="1"/>
      <c r="AR22" s="1"/>
      <c r="AS22" s="1"/>
      <c r="AT22" s="1"/>
      <c r="AU22" s="1"/>
    </row>
    <row r="23" spans="1:47" ht="14.25" x14ac:dyDescent="0.2">
      <c r="A23" s="57"/>
      <c r="B23" s="97" t="s">
        <v>95</v>
      </c>
      <c r="C23" s="75" t="s">
        <v>27</v>
      </c>
      <c r="D23" s="13">
        <v>1</v>
      </c>
      <c r="E23" s="14">
        <v>20</v>
      </c>
      <c r="F23" s="15">
        <f t="shared" ref="F23:F34" si="1">+D23*E23</f>
        <v>20</v>
      </c>
      <c r="G23" s="73" t="s">
        <v>17</v>
      </c>
      <c r="H23" s="57"/>
      <c r="I23" s="5"/>
      <c r="J23" s="5"/>
      <c r="K23" s="5"/>
      <c r="L23" s="5"/>
      <c r="M23" s="1"/>
      <c r="N23" s="2"/>
      <c r="O23" s="1"/>
      <c r="R23" s="1"/>
      <c r="S23" s="1"/>
      <c r="T23" s="1"/>
      <c r="U23" s="1"/>
      <c r="V23" s="1"/>
      <c r="W23" s="1"/>
      <c r="X23" s="1"/>
      <c r="Y23" s="1"/>
      <c r="Z23" s="3"/>
      <c r="AO23" s="1"/>
      <c r="AP23" s="1"/>
      <c r="AQ23" s="1"/>
      <c r="AR23" s="1"/>
      <c r="AS23" s="1"/>
      <c r="AT23" s="1"/>
      <c r="AU23" s="1"/>
    </row>
    <row r="24" spans="1:47" ht="14.25" x14ac:dyDescent="0.2">
      <c r="A24" s="57"/>
      <c r="B24" s="74" t="s">
        <v>29</v>
      </c>
      <c r="C24" s="75" t="s">
        <v>27</v>
      </c>
      <c r="D24" s="13">
        <v>0</v>
      </c>
      <c r="E24" s="20">
        <v>0</v>
      </c>
      <c r="F24" s="15">
        <f t="shared" si="1"/>
        <v>0</v>
      </c>
      <c r="G24" s="73" t="s">
        <v>17</v>
      </c>
      <c r="H24" s="57"/>
      <c r="U24" s="1"/>
      <c r="V24" s="1"/>
      <c r="W24" s="1"/>
      <c r="X24" s="1"/>
      <c r="Y24" s="1"/>
      <c r="Z24" s="3" t="s">
        <v>0</v>
      </c>
      <c r="AO24" s="1"/>
      <c r="AP24" s="1"/>
      <c r="AQ24" s="1"/>
      <c r="AR24" s="1"/>
      <c r="AS24" s="1"/>
      <c r="AT24" s="1"/>
      <c r="AU24" s="1"/>
    </row>
    <row r="25" spans="1:47" ht="14.25" x14ac:dyDescent="0.2">
      <c r="A25" s="57"/>
      <c r="B25" s="74" t="s">
        <v>31</v>
      </c>
      <c r="C25" s="75" t="s">
        <v>27</v>
      </c>
      <c r="D25" s="13">
        <v>1</v>
      </c>
      <c r="E25" s="20">
        <v>10</v>
      </c>
      <c r="F25" s="15">
        <f t="shared" ref="F25" si="2">+D25*E25</f>
        <v>10</v>
      </c>
      <c r="G25" s="73" t="s">
        <v>17</v>
      </c>
      <c r="H25" s="57"/>
      <c r="U25" s="1"/>
      <c r="V25" s="1"/>
      <c r="W25" s="1"/>
      <c r="X25" s="1"/>
      <c r="Y25" s="1"/>
      <c r="Z25" s="3"/>
      <c r="AO25" s="1"/>
      <c r="AP25" s="1"/>
      <c r="AQ25" s="1"/>
      <c r="AR25" s="1"/>
      <c r="AS25" s="1"/>
      <c r="AT25" s="1"/>
      <c r="AU25" s="1"/>
    </row>
    <row r="26" spans="1:47" ht="14.25" x14ac:dyDescent="0.2">
      <c r="A26" s="57"/>
      <c r="B26" s="74" t="s">
        <v>33</v>
      </c>
      <c r="C26" s="75" t="s">
        <v>27</v>
      </c>
      <c r="D26" s="13">
        <v>1</v>
      </c>
      <c r="E26" s="20">
        <v>22</v>
      </c>
      <c r="F26" s="15">
        <f t="shared" si="1"/>
        <v>22</v>
      </c>
      <c r="G26" s="73" t="s">
        <v>17</v>
      </c>
      <c r="H26" s="57"/>
      <c r="U26" s="1"/>
      <c r="V26" s="1"/>
      <c r="W26" s="1"/>
      <c r="X26" s="1"/>
      <c r="Y26" s="1"/>
      <c r="Z26" s="3"/>
      <c r="AO26" s="1"/>
      <c r="AP26" s="1"/>
      <c r="AQ26" s="1"/>
      <c r="AR26" s="1"/>
      <c r="AS26" s="1"/>
      <c r="AT26" s="1"/>
      <c r="AU26" s="1"/>
    </row>
    <row r="27" spans="1:47" ht="14.25" x14ac:dyDescent="0.2">
      <c r="A27" s="57"/>
      <c r="B27" s="77" t="s">
        <v>34</v>
      </c>
      <c r="C27" s="75" t="s">
        <v>27</v>
      </c>
      <c r="D27" s="13">
        <v>0</v>
      </c>
      <c r="E27" s="20">
        <v>8</v>
      </c>
      <c r="F27" s="15">
        <f t="shared" si="1"/>
        <v>0</v>
      </c>
      <c r="G27" s="73" t="s">
        <v>17</v>
      </c>
      <c r="H27" s="57"/>
      <c r="U27" s="1"/>
      <c r="V27" s="1"/>
      <c r="W27" s="1"/>
      <c r="X27" s="1"/>
      <c r="Y27" s="1"/>
      <c r="Z27" s="3"/>
      <c r="AO27" s="1"/>
      <c r="AP27" s="1"/>
      <c r="AQ27" s="1"/>
      <c r="AR27" s="1"/>
      <c r="AS27" s="1"/>
      <c r="AT27" s="1"/>
      <c r="AU27" s="1"/>
    </row>
    <row r="28" spans="1:47" ht="14.25" x14ac:dyDescent="0.2">
      <c r="A28" s="57"/>
      <c r="B28" s="74" t="s">
        <v>37</v>
      </c>
      <c r="C28" s="75" t="s">
        <v>38</v>
      </c>
      <c r="D28" s="13">
        <v>6</v>
      </c>
      <c r="E28" s="20">
        <v>12</v>
      </c>
      <c r="F28" s="15">
        <f t="shared" si="1"/>
        <v>72</v>
      </c>
      <c r="G28" s="73" t="s">
        <v>17</v>
      </c>
      <c r="H28" s="51"/>
      <c r="U28" s="1"/>
      <c r="V28" s="1"/>
      <c r="W28" s="1"/>
      <c r="X28" s="1"/>
      <c r="Y28" s="1"/>
      <c r="Z28" s="3" t="s">
        <v>0</v>
      </c>
      <c r="AO28" s="1"/>
      <c r="AP28" s="1"/>
      <c r="AQ28" s="1"/>
      <c r="AR28" s="1"/>
      <c r="AS28" s="1"/>
      <c r="AT28" s="1"/>
      <c r="AU28" s="1"/>
    </row>
    <row r="29" spans="1:47" ht="14.25" x14ac:dyDescent="0.2">
      <c r="A29" s="57"/>
      <c r="B29" s="74" t="s">
        <v>41</v>
      </c>
      <c r="C29" s="75" t="s">
        <v>27</v>
      </c>
      <c r="D29" s="13">
        <v>1</v>
      </c>
      <c r="E29" s="20">
        <v>25</v>
      </c>
      <c r="F29" s="15">
        <f t="shared" si="1"/>
        <v>25</v>
      </c>
      <c r="G29" s="73" t="s">
        <v>17</v>
      </c>
      <c r="H29" s="57"/>
      <c r="U29" s="1"/>
      <c r="V29" s="1"/>
      <c r="W29" s="1"/>
      <c r="X29" s="1"/>
      <c r="Y29" s="1"/>
      <c r="Z29" s="3"/>
      <c r="AO29" s="1"/>
      <c r="AP29" s="1"/>
      <c r="AQ29" s="1"/>
      <c r="AR29" s="1"/>
      <c r="AS29" s="1"/>
      <c r="AT29" s="1"/>
      <c r="AU29" s="1"/>
    </row>
    <row r="30" spans="1:47" ht="14.25" x14ac:dyDescent="0.2">
      <c r="A30" s="57"/>
      <c r="B30" s="74" t="s">
        <v>44</v>
      </c>
      <c r="C30" s="75" t="s">
        <v>27</v>
      </c>
      <c r="D30" s="13">
        <v>0</v>
      </c>
      <c r="E30" s="20">
        <v>9</v>
      </c>
      <c r="F30" s="15">
        <f t="shared" si="1"/>
        <v>0</v>
      </c>
      <c r="G30" s="73" t="s">
        <v>17</v>
      </c>
      <c r="H30" s="57"/>
      <c r="U30" s="1"/>
      <c r="V30" s="1"/>
      <c r="W30" s="1"/>
      <c r="X30" s="1"/>
      <c r="Y30" s="1"/>
      <c r="Z30" s="3"/>
      <c r="AO30" s="1"/>
      <c r="AP30" s="1"/>
      <c r="AQ30" s="1"/>
      <c r="AR30" s="1"/>
      <c r="AS30" s="1"/>
      <c r="AT30" s="1"/>
      <c r="AU30" s="1"/>
    </row>
    <row r="31" spans="1:47" ht="14.25" x14ac:dyDescent="0.2">
      <c r="A31" s="57"/>
      <c r="B31" s="74" t="s">
        <v>45</v>
      </c>
      <c r="C31" s="75" t="s">
        <v>27</v>
      </c>
      <c r="D31" s="13">
        <v>1</v>
      </c>
      <c r="E31" s="20">
        <v>3</v>
      </c>
      <c r="F31" s="15">
        <f t="shared" si="1"/>
        <v>3</v>
      </c>
      <c r="G31" s="73" t="s">
        <v>17</v>
      </c>
      <c r="H31" s="57"/>
      <c r="U31" s="1"/>
      <c r="V31" s="1"/>
      <c r="W31" s="1"/>
      <c r="X31" s="1"/>
      <c r="Y31" s="1"/>
      <c r="Z31" s="3"/>
      <c r="AO31" s="1"/>
      <c r="AP31" s="1"/>
      <c r="AQ31" s="1"/>
      <c r="AR31" s="1"/>
      <c r="AS31" s="1"/>
      <c r="AT31" s="1"/>
      <c r="AU31" s="1"/>
    </row>
    <row r="32" spans="1:47" ht="14.25" x14ac:dyDescent="0.2">
      <c r="A32" s="57"/>
      <c r="B32" s="74" t="s">
        <v>46</v>
      </c>
      <c r="C32" s="75" t="s">
        <v>27</v>
      </c>
      <c r="D32" s="13">
        <v>1</v>
      </c>
      <c r="E32" s="14">
        <v>20</v>
      </c>
      <c r="F32" s="15">
        <f t="shared" si="1"/>
        <v>20</v>
      </c>
      <c r="G32" s="73" t="s">
        <v>17</v>
      </c>
      <c r="H32" s="57"/>
      <c r="U32" s="1"/>
      <c r="V32" s="1"/>
      <c r="W32" s="1"/>
      <c r="X32" s="1"/>
      <c r="Y32" s="1"/>
      <c r="Z32" s="3"/>
      <c r="AO32" s="1"/>
      <c r="AP32" s="1"/>
      <c r="AQ32" s="1"/>
      <c r="AR32" s="1"/>
      <c r="AS32" s="1"/>
      <c r="AT32" s="1"/>
      <c r="AU32" s="1"/>
    </row>
    <row r="33" spans="1:47" ht="14.25" x14ac:dyDescent="0.2">
      <c r="A33" s="57"/>
      <c r="B33" s="74" t="s">
        <v>49</v>
      </c>
      <c r="C33" s="75" t="s">
        <v>27</v>
      </c>
      <c r="D33" s="13">
        <v>1</v>
      </c>
      <c r="E33" s="14">
        <v>0</v>
      </c>
      <c r="F33" s="15">
        <f t="shared" si="1"/>
        <v>0</v>
      </c>
      <c r="G33" s="73" t="s">
        <v>17</v>
      </c>
      <c r="H33" s="57"/>
      <c r="U33" s="1"/>
      <c r="V33" s="1"/>
      <c r="W33" s="1"/>
      <c r="X33" s="1"/>
      <c r="Y33" s="1"/>
      <c r="Z33" s="3"/>
      <c r="AO33" s="1"/>
      <c r="AP33" s="1"/>
      <c r="AQ33" s="1"/>
      <c r="AR33" s="1"/>
      <c r="AS33" s="1"/>
      <c r="AT33" s="1"/>
      <c r="AU33" s="1"/>
    </row>
    <row r="34" spans="1:47" ht="14.25" x14ac:dyDescent="0.2">
      <c r="A34" s="57"/>
      <c r="B34" s="74" t="s">
        <v>50</v>
      </c>
      <c r="C34" s="75" t="s">
        <v>51</v>
      </c>
      <c r="D34" s="13">
        <v>3.2</v>
      </c>
      <c r="E34" s="14">
        <v>12.5</v>
      </c>
      <c r="F34" s="15">
        <f t="shared" si="1"/>
        <v>40</v>
      </c>
      <c r="G34" s="73" t="s">
        <v>17</v>
      </c>
      <c r="H34" s="57"/>
      <c r="U34" s="1"/>
      <c r="V34" s="1"/>
      <c r="W34" s="1"/>
      <c r="X34" s="1"/>
      <c r="Y34" s="1"/>
      <c r="Z34" s="3"/>
      <c r="AO34" s="1"/>
      <c r="AP34" s="1"/>
      <c r="AQ34" s="1"/>
      <c r="AR34" s="1"/>
      <c r="AS34" s="1"/>
      <c r="AT34" s="1"/>
      <c r="AU34" s="1"/>
    </row>
    <row r="35" spans="1:47" ht="14.25" x14ac:dyDescent="0.2">
      <c r="A35" s="51"/>
      <c r="B35" s="74" t="s">
        <v>53</v>
      </c>
      <c r="C35" s="75" t="s">
        <v>27</v>
      </c>
      <c r="D35" s="13">
        <v>1</v>
      </c>
      <c r="E35" s="14">
        <v>51</v>
      </c>
      <c r="F35" s="15">
        <f>E35*D35</f>
        <v>51</v>
      </c>
      <c r="G35" s="73" t="s">
        <v>17</v>
      </c>
      <c r="H35" s="57"/>
      <c r="U35" s="1"/>
      <c r="V35" s="1"/>
      <c r="W35" s="1"/>
      <c r="X35" s="1"/>
      <c r="Y35" s="1"/>
      <c r="Z35" s="3"/>
      <c r="AO35" s="1"/>
      <c r="AP35" s="1"/>
      <c r="AQ35" s="1"/>
      <c r="AR35" s="1"/>
      <c r="AS35" s="1"/>
      <c r="AT35" s="1"/>
      <c r="AU35" s="1"/>
    </row>
    <row r="36" spans="1:47" ht="14.25" x14ac:dyDescent="0.2">
      <c r="A36" s="57"/>
      <c r="B36" s="74" t="s">
        <v>54</v>
      </c>
      <c r="C36" s="75" t="s">
        <v>55</v>
      </c>
      <c r="D36" s="11">
        <f>+(SUM(F11:F35))/2</f>
        <v>257.60000000000002</v>
      </c>
      <c r="E36" s="23">
        <v>5.5E-2</v>
      </c>
      <c r="F36" s="15">
        <f>E36*D36</f>
        <v>14.168000000000001</v>
      </c>
      <c r="G36" s="73" t="s">
        <v>17</v>
      </c>
      <c r="H36" s="57"/>
      <c r="U36" s="1"/>
      <c r="V36" s="1"/>
      <c r="W36" s="1"/>
      <c r="X36" s="1"/>
      <c r="Y36" s="1"/>
      <c r="Z36" s="3"/>
      <c r="AO36" s="1"/>
      <c r="AP36" s="1"/>
      <c r="AQ36" s="1"/>
      <c r="AR36" s="1"/>
      <c r="AS36" s="1"/>
      <c r="AT36" s="1"/>
      <c r="AU36" s="1"/>
    </row>
    <row r="37" spans="1:47" ht="14.25" x14ac:dyDescent="0.2">
      <c r="A37" s="51"/>
      <c r="B37" s="74" t="s">
        <v>89</v>
      </c>
      <c r="C37" s="75" t="s">
        <v>88</v>
      </c>
      <c r="D37" s="88">
        <f>+F3</f>
        <v>1300</v>
      </c>
      <c r="E37" s="20">
        <v>0.12</v>
      </c>
      <c r="F37" s="15">
        <f>+D37*E37</f>
        <v>156</v>
      </c>
      <c r="G37" s="73" t="s">
        <v>17</v>
      </c>
      <c r="H37" s="57"/>
      <c r="U37" s="1"/>
      <c r="V37" s="1"/>
      <c r="W37" s="1"/>
      <c r="X37" s="1"/>
      <c r="Y37" s="1"/>
      <c r="Z37" s="3"/>
      <c r="AO37" s="1"/>
      <c r="AP37" s="1"/>
      <c r="AQ37" s="1"/>
      <c r="AR37" s="1"/>
      <c r="AS37" s="1"/>
      <c r="AT37" s="1"/>
      <c r="AU37" s="1"/>
    </row>
    <row r="38" spans="1:47" ht="14.25" x14ac:dyDescent="0.2">
      <c r="A38" s="51"/>
      <c r="B38" s="74" t="s">
        <v>80</v>
      </c>
      <c r="C38" s="75" t="s">
        <v>81</v>
      </c>
      <c r="D38" s="88">
        <f>+F3/480</f>
        <v>2.7083333333333335</v>
      </c>
      <c r="E38" s="20">
        <v>3.2</v>
      </c>
      <c r="F38" s="15">
        <f>+D38*E38</f>
        <v>8.6666666666666679</v>
      </c>
      <c r="G38" s="73" t="s">
        <v>17</v>
      </c>
      <c r="H38" s="57"/>
      <c r="U38" s="1"/>
      <c r="V38" s="1"/>
      <c r="W38" s="1"/>
      <c r="X38" s="1"/>
      <c r="Y38" s="1"/>
      <c r="Z38" s="3"/>
      <c r="AO38" s="1"/>
      <c r="AP38" s="1"/>
      <c r="AQ38" s="1"/>
      <c r="AR38" s="1"/>
      <c r="AS38" s="1"/>
      <c r="AT38" s="1"/>
      <c r="AU38" s="1"/>
    </row>
    <row r="39" spans="1:47" ht="14.25" customHeight="1" thickBot="1" x14ac:dyDescent="0.25">
      <c r="A39" s="51"/>
      <c r="B39" s="74" t="s">
        <v>82</v>
      </c>
      <c r="C39" s="75" t="s">
        <v>25</v>
      </c>
      <c r="D39" s="88">
        <f>+(F3*F4)/2000</f>
        <v>0.87750000000000017</v>
      </c>
      <c r="E39" s="20">
        <v>180</v>
      </c>
      <c r="F39" s="103">
        <f>+D39*E39*-1</f>
        <v>-157.95000000000002</v>
      </c>
      <c r="G39" s="73" t="s">
        <v>17</v>
      </c>
      <c r="H39" s="57"/>
      <c r="U39" s="1"/>
      <c r="V39" s="1"/>
      <c r="W39" s="1"/>
      <c r="X39" s="1"/>
      <c r="Y39" s="1"/>
      <c r="Z39" s="3" t="s">
        <v>0</v>
      </c>
      <c r="AO39" s="1"/>
      <c r="AP39" s="1"/>
      <c r="AQ39" s="1"/>
      <c r="AR39" s="1"/>
      <c r="AS39" s="1"/>
      <c r="AT39" s="1"/>
      <c r="AU39" s="1"/>
    </row>
    <row r="40" spans="1:47" ht="8.25" customHeight="1" x14ac:dyDescent="0.2">
      <c r="A40" s="57"/>
      <c r="B40" s="65"/>
      <c r="C40" s="78"/>
      <c r="D40" s="13"/>
      <c r="E40" s="14"/>
      <c r="F40" s="15"/>
      <c r="G40" s="73"/>
      <c r="H40" s="57"/>
      <c r="U40" s="1"/>
      <c r="V40" s="1"/>
      <c r="W40" s="1"/>
      <c r="X40" s="1"/>
      <c r="Y40" s="1"/>
      <c r="Z40" s="1"/>
      <c r="AO40" s="1"/>
      <c r="AP40" s="1"/>
      <c r="AQ40" s="1"/>
      <c r="AR40" s="1"/>
      <c r="AS40" s="1"/>
      <c r="AT40" s="1"/>
      <c r="AU40" s="1"/>
    </row>
    <row r="41" spans="1:47" ht="15" x14ac:dyDescent="0.25">
      <c r="A41" s="52" t="s">
        <v>56</v>
      </c>
      <c r="B41" s="57"/>
      <c r="C41" s="57"/>
      <c r="D41" s="14"/>
      <c r="E41" s="14"/>
      <c r="F41" s="25">
        <f>SUM(F11:F39)</f>
        <v>536.08466666666664</v>
      </c>
      <c r="G41" s="73" t="s">
        <v>17</v>
      </c>
      <c r="H41" s="57"/>
      <c r="U41" s="1"/>
      <c r="V41" s="1"/>
      <c r="W41" s="1"/>
      <c r="X41" s="1"/>
      <c r="Y41" s="1"/>
      <c r="Z41" s="1"/>
      <c r="AO41" s="1"/>
      <c r="AP41" s="1"/>
      <c r="AQ41" s="1"/>
      <c r="AR41" s="1"/>
      <c r="AS41" s="1"/>
      <c r="AT41" s="1"/>
      <c r="AU41" s="1"/>
    </row>
    <row r="42" spans="1:47" ht="14.25" customHeight="1" x14ac:dyDescent="0.2">
      <c r="A42" s="57"/>
      <c r="B42" s="26"/>
      <c r="C42" s="57"/>
      <c r="D42" s="18"/>
      <c r="E42" s="18"/>
      <c r="F42" s="27"/>
      <c r="G42" s="57"/>
      <c r="H42" s="57"/>
      <c r="U42" s="1"/>
      <c r="V42" s="1"/>
      <c r="W42" s="1"/>
      <c r="X42" s="1"/>
      <c r="Y42" s="1"/>
      <c r="Z42" s="3" t="s">
        <v>0</v>
      </c>
      <c r="AO42" s="1"/>
      <c r="AP42" s="1"/>
      <c r="AQ42" s="1"/>
      <c r="AR42" s="1"/>
      <c r="AS42" s="1"/>
      <c r="AT42" s="1"/>
      <c r="AU42" s="1"/>
    </row>
    <row r="43" spans="1:47" ht="15" x14ac:dyDescent="0.25">
      <c r="A43" s="52" t="s">
        <v>57</v>
      </c>
      <c r="B43" s="57"/>
      <c r="C43" s="57"/>
      <c r="D43" s="14"/>
      <c r="E43" s="14"/>
      <c r="F43" s="15"/>
      <c r="G43" s="57"/>
      <c r="H43" s="57"/>
      <c r="U43" s="1"/>
      <c r="V43" s="1"/>
      <c r="W43" s="1"/>
      <c r="X43" s="1"/>
      <c r="Y43" s="1"/>
      <c r="Z43" s="3" t="s">
        <v>0</v>
      </c>
      <c r="AO43" s="1"/>
      <c r="AP43" s="1"/>
      <c r="AQ43" s="1"/>
      <c r="AR43" s="1"/>
      <c r="AS43" s="1"/>
      <c r="AT43" s="1"/>
      <c r="AU43" s="1"/>
    </row>
    <row r="44" spans="1:47" ht="14.25" x14ac:dyDescent="0.2">
      <c r="A44" s="57"/>
      <c r="B44" s="74" t="s">
        <v>53</v>
      </c>
      <c r="C44" s="75" t="s">
        <v>27</v>
      </c>
      <c r="D44" s="14">
        <v>1</v>
      </c>
      <c r="E44" s="14">
        <v>99.5</v>
      </c>
      <c r="F44" s="15">
        <f>E44*D44</f>
        <v>99.5</v>
      </c>
      <c r="G44" s="73" t="s">
        <v>17</v>
      </c>
      <c r="H44" s="57"/>
      <c r="U44" s="1"/>
      <c r="V44" s="1"/>
      <c r="W44" s="1"/>
      <c r="X44" s="1"/>
      <c r="Y44" s="1"/>
      <c r="Z44" s="3" t="s">
        <v>0</v>
      </c>
      <c r="AO44" s="1"/>
      <c r="AP44" s="1"/>
      <c r="AQ44" s="1"/>
      <c r="AR44" s="1"/>
      <c r="AS44" s="1"/>
      <c r="AT44" s="1"/>
      <c r="AU44" s="1"/>
    </row>
    <row r="45" spans="1:47" ht="14.25" x14ac:dyDescent="0.2">
      <c r="A45" s="57"/>
      <c r="B45" s="74" t="s">
        <v>37</v>
      </c>
      <c r="C45" s="75" t="s">
        <v>27</v>
      </c>
      <c r="D45" s="14">
        <v>1</v>
      </c>
      <c r="E45" s="14">
        <v>125</v>
      </c>
      <c r="F45" s="15">
        <f>E45*D45</f>
        <v>125</v>
      </c>
      <c r="G45" s="73" t="s">
        <v>17</v>
      </c>
      <c r="H45" s="57"/>
      <c r="U45" s="1"/>
      <c r="V45" s="1"/>
      <c r="W45" s="1"/>
      <c r="X45" s="1"/>
      <c r="Y45" s="1"/>
      <c r="Z45" s="3" t="s">
        <v>0</v>
      </c>
      <c r="AO45" s="1"/>
      <c r="AP45" s="1"/>
      <c r="AQ45" s="1"/>
      <c r="AR45" s="1"/>
      <c r="AS45" s="1"/>
      <c r="AT45" s="1"/>
      <c r="AU45" s="1"/>
    </row>
    <row r="46" spans="1:47" ht="14.25" x14ac:dyDescent="0.2">
      <c r="A46" s="57"/>
      <c r="B46" s="74" t="s">
        <v>58</v>
      </c>
      <c r="C46" s="75" t="s">
        <v>27</v>
      </c>
      <c r="D46" s="14">
        <v>1</v>
      </c>
      <c r="E46" s="14">
        <v>0</v>
      </c>
      <c r="F46" s="15">
        <f>E46*D46</f>
        <v>0</v>
      </c>
      <c r="G46" s="73" t="s">
        <v>17</v>
      </c>
      <c r="H46" s="57"/>
      <c r="U46" s="1"/>
      <c r="V46" s="1"/>
      <c r="W46" s="1"/>
      <c r="X46" s="1"/>
      <c r="Y46" s="1"/>
      <c r="Z46" s="3"/>
      <c r="AO46" s="1"/>
      <c r="AP46" s="1"/>
      <c r="AQ46" s="1"/>
      <c r="AR46" s="1"/>
      <c r="AS46" s="1"/>
      <c r="AT46" s="1"/>
      <c r="AU46" s="1"/>
    </row>
    <row r="47" spans="1:47" ht="15" thickBot="1" x14ac:dyDescent="0.25">
      <c r="A47" s="57"/>
      <c r="B47" s="74" t="s">
        <v>59</v>
      </c>
      <c r="C47" s="75" t="s">
        <v>55</v>
      </c>
      <c r="D47" s="14">
        <f>+F41</f>
        <v>536.08466666666664</v>
      </c>
      <c r="E47" s="14">
        <v>0.08</v>
      </c>
      <c r="F47" s="103">
        <f>E47*D47</f>
        <v>42.886773333333331</v>
      </c>
      <c r="G47" s="73" t="s">
        <v>17</v>
      </c>
      <c r="H47" s="57"/>
      <c r="U47" s="1"/>
      <c r="V47" s="1"/>
      <c r="W47" s="1"/>
      <c r="X47" s="1"/>
      <c r="Y47" s="1"/>
      <c r="Z47" s="3" t="s">
        <v>0</v>
      </c>
      <c r="AO47" s="1"/>
      <c r="AP47" s="1"/>
      <c r="AQ47" s="1"/>
      <c r="AR47" s="1"/>
      <c r="AS47" s="1"/>
      <c r="AT47" s="1"/>
      <c r="AU47" s="1"/>
    </row>
    <row r="48" spans="1:47" ht="8.25" customHeight="1" x14ac:dyDescent="0.2">
      <c r="A48" s="57"/>
      <c r="B48" s="57"/>
      <c r="C48" s="50"/>
      <c r="D48" s="29"/>
      <c r="E48" s="29"/>
      <c r="F48" s="15"/>
      <c r="G48" s="80"/>
      <c r="H48" s="57"/>
      <c r="U48" s="1"/>
      <c r="V48" s="1"/>
      <c r="W48" s="1"/>
      <c r="X48" s="1"/>
      <c r="Y48" s="1"/>
      <c r="Z48" s="3" t="s">
        <v>0</v>
      </c>
      <c r="AO48" s="1"/>
      <c r="AP48" s="1"/>
      <c r="AQ48" s="1"/>
      <c r="AR48" s="1"/>
      <c r="AS48" s="1"/>
      <c r="AT48" s="1"/>
      <c r="AU48" s="1"/>
    </row>
    <row r="49" spans="1:47" ht="15" x14ac:dyDescent="0.25">
      <c r="A49" s="52" t="s">
        <v>60</v>
      </c>
      <c r="B49" s="57"/>
      <c r="C49" s="50"/>
      <c r="D49" s="29"/>
      <c r="E49" s="29"/>
      <c r="F49" s="30">
        <f>SUM(F44:F47)</f>
        <v>267.38677333333334</v>
      </c>
      <c r="G49" s="73" t="s">
        <v>17</v>
      </c>
      <c r="H49" s="57"/>
      <c r="U49" s="1"/>
      <c r="V49" s="1"/>
      <c r="W49" s="1"/>
      <c r="X49" s="1"/>
      <c r="Y49" s="1"/>
      <c r="Z49" s="1"/>
      <c r="AO49" s="1"/>
      <c r="AP49" s="1"/>
      <c r="AQ49" s="1"/>
      <c r="AR49" s="1"/>
      <c r="AS49" s="1"/>
      <c r="AT49" s="1"/>
      <c r="AU49" s="1"/>
    </row>
    <row r="50" spans="1:47" ht="15" x14ac:dyDescent="0.25">
      <c r="A50" s="52"/>
      <c r="B50" s="26"/>
      <c r="C50" s="51"/>
      <c r="D50" s="51"/>
      <c r="E50" s="29"/>
      <c r="F50" s="15"/>
      <c r="G50" s="73"/>
      <c r="H50" s="57"/>
      <c r="U50" s="1"/>
      <c r="V50" s="1"/>
      <c r="W50" s="1"/>
      <c r="X50" s="1"/>
      <c r="Y50" s="1"/>
      <c r="Z50" s="1"/>
      <c r="AO50" s="1"/>
      <c r="AP50" s="1"/>
      <c r="AQ50" s="1"/>
      <c r="AR50" s="1"/>
      <c r="AS50" s="1"/>
      <c r="AT50" s="1"/>
      <c r="AU50" s="1"/>
    </row>
    <row r="51" spans="1:47" ht="14.25" customHeight="1" x14ac:dyDescent="0.25">
      <c r="A51" s="81" t="s">
        <v>61</v>
      </c>
      <c r="B51" s="82"/>
      <c r="C51" s="82"/>
      <c r="D51" s="31"/>
      <c r="E51" s="31"/>
      <c r="F51" s="32">
        <f>F41+F49</f>
        <v>803.47144000000003</v>
      </c>
      <c r="G51" s="76" t="s">
        <v>17</v>
      </c>
      <c r="H51" s="83"/>
      <c r="U51" s="1"/>
      <c r="V51" s="1"/>
      <c r="W51" s="1"/>
      <c r="X51" s="1"/>
      <c r="Y51" s="1"/>
      <c r="Z51" s="1"/>
      <c r="AO51" s="1"/>
      <c r="AP51" s="1"/>
      <c r="AQ51" s="1"/>
      <c r="AR51" s="1"/>
      <c r="AS51" s="1"/>
      <c r="AT51" s="1"/>
      <c r="AU51" s="1"/>
    </row>
    <row r="52" spans="1:47" ht="14.25" customHeight="1" x14ac:dyDescent="0.2">
      <c r="A52" s="51"/>
      <c r="B52" s="26"/>
      <c r="C52" s="84"/>
      <c r="D52" s="51"/>
      <c r="E52" s="50"/>
      <c r="F52" s="79"/>
      <c r="G52" s="85"/>
      <c r="H52" s="51"/>
      <c r="U52" s="1"/>
      <c r="V52" s="1"/>
      <c r="W52" s="1"/>
      <c r="X52" s="1"/>
      <c r="Y52" s="1"/>
      <c r="Z52" s="3" t="s">
        <v>0</v>
      </c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14.25" customHeight="1" x14ac:dyDescent="0.25">
      <c r="A53" s="51"/>
      <c r="B53" s="52"/>
      <c r="C53" s="60"/>
      <c r="D53" s="60"/>
      <c r="E53" s="57"/>
      <c r="F53" s="57"/>
      <c r="G53" s="57"/>
      <c r="H53" s="5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14.25" customHeight="1" x14ac:dyDescent="0.2">
      <c r="A54" s="37"/>
      <c r="B54" s="55" t="s">
        <v>91</v>
      </c>
      <c r="C54" s="57"/>
      <c r="D54" s="57"/>
      <c r="E54" s="57"/>
      <c r="F54" s="57"/>
      <c r="G54" s="38"/>
      <c r="H54" s="5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ht="14.25" customHeight="1" x14ac:dyDescent="0.2">
      <c r="A55" s="37"/>
      <c r="B55" s="55" t="s">
        <v>85</v>
      </c>
      <c r="C55" s="37"/>
      <c r="D55" s="39"/>
      <c r="E55" s="39"/>
      <c r="F55" s="39"/>
      <c r="G55" s="37"/>
      <c r="H55" s="5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ht="14.25" customHeight="1" x14ac:dyDescent="0.2">
      <c r="A56" s="37"/>
      <c r="B56" s="40"/>
      <c r="C56" s="41" t="s">
        <v>87</v>
      </c>
      <c r="D56" s="42"/>
      <c r="E56" s="43"/>
      <c r="F56" s="42"/>
      <c r="G56" s="44"/>
      <c r="H56" s="5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ht="14.25" customHeight="1" x14ac:dyDescent="0.2">
      <c r="A57" s="37"/>
      <c r="B57" s="45" t="s">
        <v>86</v>
      </c>
      <c r="C57" s="98">
        <v>0.625</v>
      </c>
      <c r="D57" s="99">
        <v>0.65</v>
      </c>
      <c r="E57" s="99">
        <v>0.67500000000000004</v>
      </c>
      <c r="F57" s="99">
        <v>0.7</v>
      </c>
      <c r="G57" s="100">
        <v>0.72499999999999998</v>
      </c>
      <c r="H57" s="5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ht="14.25" customHeight="1" x14ac:dyDescent="0.2">
      <c r="A58" s="37"/>
      <c r="B58" s="46">
        <v>1200</v>
      </c>
      <c r="C58" s="89">
        <f t="shared" ref="C58:G62" si="3">+(C$57*$B58)-(($F$41-$F$37-$F$38)+$F$39)-(($B58*$E$37)+(($B58/480)*$E$38))+((($B58*$F$4)/2000)*($E$39*-1))</f>
        <v>238.73200000000003</v>
      </c>
      <c r="D58" s="89">
        <f t="shared" si="3"/>
        <v>268.73200000000003</v>
      </c>
      <c r="E58" s="89">
        <f t="shared" si="3"/>
        <v>298.73200000000003</v>
      </c>
      <c r="F58" s="89">
        <f t="shared" si="3"/>
        <v>328.73200000000003</v>
      </c>
      <c r="G58" s="90">
        <f t="shared" si="3"/>
        <v>358.73200000000003</v>
      </c>
      <c r="H58" s="51"/>
      <c r="U58" s="1"/>
      <c r="V58" s="1"/>
      <c r="W58" s="1"/>
      <c r="X58" s="1"/>
      <c r="Y58" s="1"/>
      <c r="Z58" s="3" t="s">
        <v>0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ht="15" customHeight="1" x14ac:dyDescent="0.2">
      <c r="A59" s="37"/>
      <c r="B59" s="47">
        <v>1300</v>
      </c>
      <c r="C59" s="91">
        <f t="shared" si="3"/>
        <v>276.41533333333336</v>
      </c>
      <c r="D59" s="92">
        <f t="shared" si="3"/>
        <v>308.91533333333336</v>
      </c>
      <c r="E59" s="92">
        <f t="shared" si="3"/>
        <v>341.41533333333348</v>
      </c>
      <c r="F59" s="92">
        <f t="shared" si="3"/>
        <v>373.91533333333325</v>
      </c>
      <c r="G59" s="93">
        <f t="shared" si="3"/>
        <v>406.41533333333336</v>
      </c>
      <c r="H59" s="51"/>
      <c r="M59" s="1"/>
      <c r="N59" s="2" t="s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 t="s">
        <v>0</v>
      </c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15" customHeight="1" x14ac:dyDescent="0.2">
      <c r="A60" s="37"/>
      <c r="B60" s="47">
        <v>1400</v>
      </c>
      <c r="C60" s="91">
        <f t="shared" si="3"/>
        <v>314.09866666666665</v>
      </c>
      <c r="D60" s="92">
        <f t="shared" si="3"/>
        <v>349.09866666666665</v>
      </c>
      <c r="E60" s="92">
        <f t="shared" si="3"/>
        <v>384.09866666666676</v>
      </c>
      <c r="F60" s="92">
        <f t="shared" si="3"/>
        <v>419.09866666666653</v>
      </c>
      <c r="G60" s="93">
        <f t="shared" si="3"/>
        <v>454.09866666666665</v>
      </c>
      <c r="H60" s="5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15" customHeight="1" x14ac:dyDescent="0.2">
      <c r="A61" s="37"/>
      <c r="B61" s="47">
        <v>1500</v>
      </c>
      <c r="C61" s="91">
        <f t="shared" si="3"/>
        <v>351.78200000000004</v>
      </c>
      <c r="D61" s="92">
        <f t="shared" si="3"/>
        <v>389.28200000000004</v>
      </c>
      <c r="E61" s="92">
        <f t="shared" si="3"/>
        <v>426.78200000000015</v>
      </c>
      <c r="F61" s="92">
        <f t="shared" si="3"/>
        <v>464.28200000000004</v>
      </c>
      <c r="G61" s="93">
        <f t="shared" si="3"/>
        <v>501.78200000000004</v>
      </c>
      <c r="H61" s="51"/>
      <c r="M61" s="1"/>
      <c r="N61" s="2" t="s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 t="s">
        <v>0</v>
      </c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ht="15" customHeight="1" x14ac:dyDescent="0.2">
      <c r="A62" s="37"/>
      <c r="B62" s="48">
        <v>1600</v>
      </c>
      <c r="C62" s="94">
        <f t="shared" si="3"/>
        <v>389.46533333333343</v>
      </c>
      <c r="D62" s="95">
        <f t="shared" si="3"/>
        <v>429.46533333333343</v>
      </c>
      <c r="E62" s="95">
        <f t="shared" si="3"/>
        <v>469.46533333333343</v>
      </c>
      <c r="F62" s="95">
        <f t="shared" si="3"/>
        <v>509.46533333333343</v>
      </c>
      <c r="G62" s="96">
        <f t="shared" si="3"/>
        <v>549.46533333333343</v>
      </c>
      <c r="H62" s="51"/>
      <c r="M62" s="1"/>
      <c r="N62" s="2" t="s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 t="s">
        <v>0</v>
      </c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13.15" customHeight="1" x14ac:dyDescent="0.2">
      <c r="A63" s="102" t="s">
        <v>100</v>
      </c>
      <c r="B63" s="49"/>
      <c r="C63" s="49"/>
      <c r="D63" s="26"/>
      <c r="E63" s="50"/>
      <c r="F63" s="50"/>
      <c r="G63" s="51"/>
      <c r="H63" s="51"/>
      <c r="M63" s="1"/>
      <c r="N63" s="2" t="s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" t="s">
        <v>0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13.15" customHeight="1" x14ac:dyDescent="0.2">
      <c r="A64" s="101" t="s">
        <v>90</v>
      </c>
      <c r="B64" s="49"/>
      <c r="C64" s="49"/>
      <c r="D64" s="26"/>
      <c r="E64" s="50"/>
      <c r="F64" s="50"/>
      <c r="G64" s="51"/>
      <c r="H64" s="5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x14ac:dyDescent="0.2">
      <c r="A65" s="86" t="s">
        <v>62</v>
      </c>
      <c r="B65" s="49"/>
      <c r="C65" s="49"/>
      <c r="D65" s="49"/>
      <c r="E65" s="51"/>
      <c r="F65" s="51"/>
      <c r="G65" s="51"/>
      <c r="H65" s="51"/>
      <c r="AR65" s="1"/>
      <c r="AS65" s="1"/>
      <c r="AT65" s="1"/>
      <c r="AU65" s="1"/>
    </row>
    <row r="66" spans="1:47" x14ac:dyDescent="0.2">
      <c r="A66" s="86" t="s">
        <v>63</v>
      </c>
      <c r="B66" s="49"/>
      <c r="C66" s="49"/>
      <c r="D66" s="49"/>
      <c r="E66" s="51"/>
      <c r="F66" s="51"/>
      <c r="G66" s="51"/>
      <c r="H66" s="51"/>
    </row>
    <row r="67" spans="1:47" x14ac:dyDescent="0.2">
      <c r="A67" s="86" t="s">
        <v>64</v>
      </c>
      <c r="B67" s="49"/>
      <c r="C67" s="49"/>
      <c r="D67" s="49"/>
      <c r="E67" s="51"/>
      <c r="F67" s="51"/>
      <c r="G67" s="51"/>
      <c r="H67" s="51"/>
    </row>
    <row r="68" spans="1:47" x14ac:dyDescent="0.2">
      <c r="A68" s="87"/>
      <c r="B68" s="49"/>
      <c r="C68" s="49"/>
      <c r="D68" s="49"/>
      <c r="E68" s="51"/>
      <c r="F68" s="51"/>
      <c r="G68" s="51"/>
      <c r="H68" s="51"/>
    </row>
    <row r="69" spans="1:47" x14ac:dyDescent="0.2">
      <c r="A69" s="36"/>
      <c r="B69" s="34"/>
      <c r="C69" s="34"/>
      <c r="D69" s="34"/>
    </row>
    <row r="70" spans="1:47" x14ac:dyDescent="0.2">
      <c r="A70" s="36"/>
      <c r="B70" s="34"/>
      <c r="C70" s="34"/>
      <c r="D70" s="34"/>
    </row>
    <row r="77" spans="1:47" ht="14.25" x14ac:dyDescent="0.2">
      <c r="A77" s="5"/>
    </row>
    <row r="78" spans="1:47" ht="14.25" x14ac:dyDescent="0.2">
      <c r="A78" s="5"/>
    </row>
    <row r="79" spans="1:47" x14ac:dyDescent="0.2">
      <c r="AR79" s="1"/>
      <c r="AS79" s="1"/>
      <c r="AT79" s="1"/>
      <c r="AU79" s="1"/>
    </row>
    <row r="80" spans="1:47" x14ac:dyDescent="0.2">
      <c r="AR80" s="1"/>
      <c r="AS80" s="1"/>
      <c r="AT80" s="1"/>
      <c r="AU80" s="1"/>
    </row>
    <row r="81" spans="1:47" x14ac:dyDescent="0.2">
      <c r="AR81" s="1"/>
      <c r="AS81" s="1"/>
      <c r="AT81" s="1"/>
      <c r="AU81" s="1"/>
    </row>
    <row r="82" spans="1:4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x14ac:dyDescent="0.2">
      <c r="A85" s="3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x14ac:dyDescent="0.2">
      <c r="A86" s="3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x14ac:dyDescent="0.2">
      <c r="A87" s="3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pans="1:47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pans="1:47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pans="1:47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pans="1:47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1:47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pans="1:47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pans="1:47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pans="1:47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pans="1:47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pans="1:47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pans="1:47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pans="1:47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pans="1:47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pans="1:47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</sheetData>
  <sheetProtection sheet="1" objects="1" scenarios="1"/>
  <phoneticPr fontId="19" type="noConversion"/>
  <printOptions horizontalCentered="1" verticalCentered="1"/>
  <pageMargins left="0" right="0" top="0" bottom="0" header="0.02" footer="0.02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62"/>
  <sheetViews>
    <sheetView topLeftCell="A7" workbookViewId="0">
      <selection activeCell="A30" sqref="A30:L62"/>
    </sheetView>
  </sheetViews>
  <sheetFormatPr defaultRowHeight="12.75" x14ac:dyDescent="0.2"/>
  <sheetData>
    <row r="10" spans="1:10" x14ac:dyDescent="0.2">
      <c r="A10" t="s">
        <v>18</v>
      </c>
    </row>
    <row r="12" spans="1:10" x14ac:dyDescent="0.2">
      <c r="B12" t="s">
        <v>65</v>
      </c>
      <c r="F12">
        <v>2.5</v>
      </c>
      <c r="H12" t="s">
        <v>66</v>
      </c>
      <c r="J12" t="s">
        <v>67</v>
      </c>
    </row>
    <row r="14" spans="1:10" x14ac:dyDescent="0.2">
      <c r="B14" t="s">
        <v>68</v>
      </c>
      <c r="F14">
        <v>1</v>
      </c>
      <c r="H14" t="s">
        <v>69</v>
      </c>
    </row>
    <row r="16" spans="1:10" x14ac:dyDescent="0.2">
      <c r="B16" t="s">
        <v>70</v>
      </c>
      <c r="D16" t="s">
        <v>71</v>
      </c>
      <c r="F16">
        <v>4.5</v>
      </c>
      <c r="G16" t="s">
        <v>73</v>
      </c>
    </row>
    <row r="17" spans="1:12" x14ac:dyDescent="0.2">
      <c r="D17" t="s">
        <v>72</v>
      </c>
    </row>
    <row r="19" spans="1:12" x14ac:dyDescent="0.2">
      <c r="B19" t="s">
        <v>74</v>
      </c>
      <c r="F19">
        <v>5</v>
      </c>
      <c r="H19" t="s">
        <v>69</v>
      </c>
    </row>
    <row r="20" spans="1:12" x14ac:dyDescent="0.2">
      <c r="H20" t="s">
        <v>75</v>
      </c>
    </row>
    <row r="22" spans="1:12" x14ac:dyDescent="0.2">
      <c r="B22" t="s">
        <v>76</v>
      </c>
    </row>
    <row r="23" spans="1:12" x14ac:dyDescent="0.2">
      <c r="B23" t="s">
        <v>77</v>
      </c>
      <c r="C23">
        <v>1</v>
      </c>
      <c r="D23" t="s">
        <v>79</v>
      </c>
      <c r="F23">
        <v>5</v>
      </c>
      <c r="G23" t="s">
        <v>73</v>
      </c>
    </row>
    <row r="24" spans="1:12" x14ac:dyDescent="0.2">
      <c r="B24" t="s">
        <v>78</v>
      </c>
      <c r="C24">
        <v>2.5</v>
      </c>
      <c r="D24" t="s">
        <v>79</v>
      </c>
    </row>
    <row r="30" spans="1:12" ht="14.25" x14ac:dyDescent="0.2">
      <c r="A30" s="1" t="s">
        <v>30</v>
      </c>
      <c r="C30" s="5"/>
      <c r="D30" s="5"/>
      <c r="E30" s="5"/>
      <c r="F30" s="1"/>
      <c r="G30" s="1"/>
      <c r="K30" s="1"/>
      <c r="L30" s="1"/>
    </row>
    <row r="31" spans="1:12" ht="14.25" x14ac:dyDescent="0.2">
      <c r="A31" s="12" t="s">
        <v>32</v>
      </c>
      <c r="C31" s="5"/>
      <c r="D31" s="5"/>
      <c r="E31" s="5"/>
      <c r="F31" s="1"/>
      <c r="G31" s="1"/>
      <c r="H31" s="1"/>
      <c r="I31" s="1"/>
      <c r="K31" s="1"/>
      <c r="L31" s="1"/>
    </row>
    <row r="32" spans="1:12" ht="14.25" x14ac:dyDescent="0.2">
      <c r="A32" s="5"/>
      <c r="C32" s="5"/>
      <c r="D32" s="5"/>
      <c r="E32" s="5"/>
      <c r="F32" s="1"/>
      <c r="G32" s="1"/>
      <c r="H32" s="21"/>
      <c r="I32" s="1"/>
      <c r="K32" s="1"/>
      <c r="L32" s="1"/>
    </row>
    <row r="33" spans="1:12" ht="14.25" x14ac:dyDescent="0.2">
      <c r="A33" s="1" t="s">
        <v>35</v>
      </c>
      <c r="C33">
        <v>1.5</v>
      </c>
      <c r="D33" s="5" t="s">
        <v>36</v>
      </c>
      <c r="E33" s="5"/>
      <c r="F33" s="1"/>
      <c r="G33" s="1"/>
      <c r="H33" s="1"/>
      <c r="I33" s="1"/>
      <c r="J33" s="1"/>
      <c r="K33" s="1"/>
      <c r="L33" s="1"/>
    </row>
    <row r="34" spans="1:12" ht="13.5" thickBot="1" x14ac:dyDescent="0.25">
      <c r="A34" s="1" t="s">
        <v>39</v>
      </c>
      <c r="C34" s="22">
        <v>0.5</v>
      </c>
      <c r="D34" s="1" t="s">
        <v>40</v>
      </c>
      <c r="F34" s="2"/>
      <c r="G34" s="6"/>
      <c r="H34" s="1"/>
      <c r="I34" s="1"/>
      <c r="J34" s="1"/>
      <c r="K34" s="1"/>
      <c r="L34" s="1"/>
    </row>
    <row r="35" spans="1:12" ht="15" thickTop="1" x14ac:dyDescent="0.2">
      <c r="C35" s="5"/>
      <c r="D35" s="5"/>
      <c r="E35" s="1"/>
      <c r="F35" s="2"/>
      <c r="G35" s="6"/>
      <c r="H35" s="1"/>
      <c r="I35" s="1"/>
      <c r="J35" s="1"/>
      <c r="K35" s="1"/>
      <c r="L35" s="1"/>
    </row>
    <row r="36" spans="1:12" ht="14.25" x14ac:dyDescent="0.2">
      <c r="A36" s="1" t="s">
        <v>42</v>
      </c>
      <c r="C36" s="1" t="s">
        <v>43</v>
      </c>
      <c r="D36" s="5"/>
      <c r="E36" s="1"/>
      <c r="F36" s="2"/>
      <c r="G36" s="6"/>
      <c r="H36" s="1"/>
      <c r="I36" s="1"/>
      <c r="J36" s="1"/>
      <c r="K36" s="1"/>
      <c r="L36" s="1"/>
    </row>
    <row r="37" spans="1:12" ht="14.25" x14ac:dyDescent="0.2">
      <c r="E37" s="1"/>
      <c r="F37" s="5"/>
      <c r="G37" s="5"/>
      <c r="I37" s="5"/>
      <c r="J37" s="1"/>
      <c r="K37" s="1"/>
      <c r="L37" s="1"/>
    </row>
    <row r="38" spans="1:12" ht="14.25" x14ac:dyDescent="0.2">
      <c r="E38" s="1"/>
      <c r="F38" s="5"/>
      <c r="G38" s="5"/>
      <c r="I38" s="5"/>
      <c r="J38" s="1"/>
      <c r="K38" s="1"/>
      <c r="L38" s="1"/>
    </row>
    <row r="39" spans="1:12" ht="14.25" x14ac:dyDescent="0.2">
      <c r="A39" s="1" t="s">
        <v>47</v>
      </c>
      <c r="C39">
        <v>0.1</v>
      </c>
      <c r="D39" s="1" t="s">
        <v>48</v>
      </c>
      <c r="E39" s="1"/>
      <c r="F39" s="5"/>
      <c r="G39" s="5"/>
      <c r="I39" s="5"/>
      <c r="J39" s="1"/>
      <c r="K39" s="1"/>
      <c r="L39" s="1"/>
    </row>
    <row r="40" spans="1:12" ht="14.25" x14ac:dyDescent="0.2">
      <c r="E40" s="1"/>
      <c r="F40" s="5"/>
      <c r="G40" s="5"/>
      <c r="H40" s="5"/>
      <c r="I40" s="5"/>
      <c r="J40" s="1"/>
      <c r="K40" s="1"/>
      <c r="L40" s="1"/>
    </row>
    <row r="41" spans="1:12" ht="14.25" x14ac:dyDescent="0.2">
      <c r="A41" s="1" t="s">
        <v>52</v>
      </c>
      <c r="E41" s="1"/>
      <c r="F41" s="5"/>
      <c r="G41" s="5"/>
      <c r="H41" s="5"/>
      <c r="I41" s="5"/>
      <c r="J41" s="1"/>
      <c r="K41" s="1"/>
      <c r="L41" s="1"/>
    </row>
    <row r="42" spans="1:12" ht="14.25" x14ac:dyDescent="0.2">
      <c r="E42" s="1"/>
      <c r="F42" s="5"/>
      <c r="G42" s="5"/>
      <c r="H42" s="5"/>
      <c r="I42" s="5"/>
      <c r="J42" s="1"/>
      <c r="K42" s="1"/>
      <c r="L42" s="1"/>
    </row>
    <row r="43" spans="1:12" ht="14.25" x14ac:dyDescent="0.2">
      <c r="E43" s="1"/>
      <c r="F43" s="5"/>
      <c r="G43" s="5"/>
      <c r="H43" s="24"/>
      <c r="I43" s="24"/>
      <c r="J43" s="1"/>
      <c r="K43" s="1"/>
      <c r="L43" s="1"/>
    </row>
    <row r="44" spans="1:12" ht="14.25" x14ac:dyDescent="0.2">
      <c r="E44" s="1"/>
      <c r="F44" s="5"/>
      <c r="G44" s="5"/>
      <c r="H44" s="5"/>
      <c r="I44" s="5"/>
      <c r="J44" s="1"/>
      <c r="K44" s="1"/>
      <c r="L44" s="1"/>
    </row>
    <row r="45" spans="1:12" ht="14.25" x14ac:dyDescent="0.2">
      <c r="A45" s="5"/>
      <c r="B45" s="5"/>
      <c r="C45" s="5"/>
      <c r="D45" s="5"/>
      <c r="E45" s="1">
        <f>420*0.04</f>
        <v>16.8</v>
      </c>
      <c r="F45" s="9"/>
      <c r="G45" s="6"/>
      <c r="H45" s="1"/>
      <c r="I45" s="1"/>
      <c r="J45" s="1"/>
      <c r="K45" s="1"/>
      <c r="L45" s="1"/>
    </row>
    <row r="46" spans="1:12" ht="14.25" x14ac:dyDescent="0.2">
      <c r="B46" s="5"/>
      <c r="C46" s="5"/>
      <c r="D46" s="5"/>
      <c r="E46" s="1"/>
      <c r="F46" s="2"/>
      <c r="G46" s="6"/>
      <c r="H46" s="1"/>
      <c r="I46" s="1"/>
      <c r="J46" s="1"/>
      <c r="K46" s="1"/>
      <c r="L46" s="1"/>
    </row>
    <row r="47" spans="1:12" ht="14.25" x14ac:dyDescent="0.2">
      <c r="A47" s="5"/>
      <c r="B47" s="5"/>
      <c r="C47" s="5"/>
      <c r="D47" s="5"/>
      <c r="E47" s="1"/>
      <c r="F47" s="2"/>
      <c r="G47" s="1"/>
      <c r="H47" s="1"/>
      <c r="I47" s="1"/>
      <c r="J47" s="1"/>
      <c r="K47" s="1"/>
      <c r="L47" s="1"/>
    </row>
    <row r="48" spans="1:12" ht="14.25" x14ac:dyDescent="0.2">
      <c r="A48" s="5"/>
      <c r="B48" s="5"/>
      <c r="C48" s="5"/>
      <c r="D48" s="5"/>
      <c r="E48" s="1"/>
      <c r="F48" s="2">
        <f>110*1.35</f>
        <v>148.5</v>
      </c>
      <c r="G48" s="1"/>
      <c r="H48" s="1"/>
      <c r="I48" s="1"/>
      <c r="J48" s="1"/>
      <c r="K48" s="1"/>
      <c r="L48" s="1"/>
    </row>
    <row r="49" spans="1:12" ht="14.25" x14ac:dyDescent="0.2">
      <c r="A49" s="15"/>
      <c r="B49" s="28">
        <f>551.41/750</f>
        <v>0.73521333333333327</v>
      </c>
      <c r="C49" s="5"/>
      <c r="D49" s="5"/>
      <c r="E49" s="1"/>
      <c r="F49" s="2">
        <f>110*1.3</f>
        <v>143</v>
      </c>
      <c r="G49" s="1"/>
      <c r="H49" s="1"/>
      <c r="I49" s="1"/>
      <c r="J49" s="1"/>
      <c r="K49" s="1"/>
      <c r="L49" s="1"/>
    </row>
    <row r="50" spans="1:12" ht="14.25" x14ac:dyDescent="0.2">
      <c r="A50" s="5"/>
      <c r="B50" s="5"/>
      <c r="C50" s="5"/>
      <c r="D50" s="5"/>
      <c r="E50" s="1"/>
      <c r="F50" s="2"/>
      <c r="G50" s="1"/>
      <c r="H50" s="1"/>
      <c r="I50" s="1"/>
      <c r="J50" s="1"/>
      <c r="K50" s="1"/>
      <c r="L50" s="1"/>
    </row>
    <row r="51" spans="1:12" ht="14.25" x14ac:dyDescent="0.2">
      <c r="A51" s="5"/>
      <c r="B51" s="5"/>
      <c r="C51" s="5"/>
      <c r="D51" s="5">
        <f>406.6*0.07</f>
        <v>28.462000000000003</v>
      </c>
      <c r="E51" s="1"/>
      <c r="F51" s="2">
        <f>110*0.65</f>
        <v>71.5</v>
      </c>
      <c r="G51" s="1"/>
      <c r="H51" s="1"/>
      <c r="I51" s="1"/>
      <c r="J51" s="1"/>
      <c r="K51" s="1"/>
      <c r="L51" s="1"/>
    </row>
    <row r="52" spans="1:12" ht="14.25" x14ac:dyDescent="0.2">
      <c r="A52" s="5"/>
      <c r="B52" s="5"/>
      <c r="C52" s="5"/>
      <c r="D52" s="5"/>
      <c r="E52" s="1"/>
      <c r="F52" s="2"/>
      <c r="G52" s="1"/>
      <c r="H52" s="1"/>
      <c r="I52" s="1"/>
      <c r="J52" s="1"/>
      <c r="K52" s="1"/>
      <c r="L52" s="1"/>
    </row>
    <row r="53" spans="1:12" ht="14.25" x14ac:dyDescent="0.2">
      <c r="A53" s="15"/>
      <c r="B53" s="15"/>
      <c r="C53" s="5"/>
      <c r="D53" s="5"/>
      <c r="E53" s="1"/>
      <c r="F53" s="1"/>
      <c r="G53" s="1"/>
      <c r="H53" s="1"/>
      <c r="I53" s="1"/>
      <c r="J53" s="1"/>
      <c r="K53" s="1"/>
      <c r="L53" s="1"/>
    </row>
    <row r="54" spans="1:12" ht="14.25" x14ac:dyDescent="0.2">
      <c r="A54" s="15"/>
      <c r="B54" s="15"/>
      <c r="C54" s="5"/>
      <c r="D54" s="5"/>
      <c r="E54" s="1"/>
      <c r="F54" s="1"/>
      <c r="G54" s="1"/>
      <c r="H54" s="1"/>
      <c r="I54" s="1"/>
      <c r="J54" s="1"/>
      <c r="K54" s="1"/>
      <c r="L54" s="1"/>
    </row>
    <row r="55" spans="1:12" ht="14.25" x14ac:dyDescent="0.2">
      <c r="A55" s="33"/>
      <c r="B55" s="33"/>
      <c r="C55" s="5"/>
      <c r="D55" s="5"/>
      <c r="E55" s="1"/>
      <c r="F55" s="1"/>
      <c r="G55" s="1"/>
      <c r="H55" s="1"/>
      <c r="I55" s="1"/>
      <c r="J55" s="1"/>
      <c r="K55" s="1"/>
      <c r="L55" s="1"/>
    </row>
    <row r="56" spans="1:12" ht="14.25" x14ac:dyDescent="0.2">
      <c r="C56" s="5"/>
      <c r="D56" s="5"/>
      <c r="E56" s="1"/>
      <c r="F56" s="1"/>
      <c r="G56" s="1"/>
      <c r="H56" s="1"/>
      <c r="I56" s="1"/>
      <c r="J56" s="1"/>
      <c r="K56" s="1"/>
      <c r="L56" s="1"/>
    </row>
    <row r="57" spans="1:12" x14ac:dyDescent="0.2">
      <c r="E57" s="1"/>
      <c r="F57" s="1"/>
      <c r="G57" s="1"/>
      <c r="H57" s="1"/>
      <c r="I57" s="1"/>
      <c r="J57" s="1"/>
      <c r="K57" s="1"/>
      <c r="L57" s="1"/>
    </row>
    <row r="58" spans="1:12" x14ac:dyDescent="0.2">
      <c r="E58" s="1"/>
      <c r="F58" s="1"/>
      <c r="G58" s="1"/>
      <c r="H58" s="1"/>
      <c r="I58" s="1"/>
      <c r="J58" s="1"/>
      <c r="K58" s="1"/>
      <c r="L58" s="1"/>
    </row>
    <row r="59" spans="1:12" x14ac:dyDescent="0.2">
      <c r="E59" s="1"/>
      <c r="F59" s="1"/>
      <c r="G59" s="1"/>
      <c r="H59" s="1"/>
      <c r="I59" s="1"/>
      <c r="J59" s="1"/>
      <c r="K59" s="1"/>
      <c r="L59" s="1"/>
    </row>
    <row r="60" spans="1:12" x14ac:dyDescent="0.2">
      <c r="E60" s="1"/>
      <c r="F60" s="1"/>
      <c r="G60" s="1"/>
      <c r="H60" s="1"/>
      <c r="I60" s="1"/>
      <c r="J60" s="1"/>
      <c r="K60" s="1"/>
      <c r="L60" s="1"/>
    </row>
    <row r="61" spans="1:12" x14ac:dyDescent="0.2">
      <c r="E61" s="1"/>
      <c r="F61" s="1"/>
      <c r="G61" s="1"/>
      <c r="H61" s="1"/>
      <c r="I61" s="1"/>
      <c r="J61" s="1"/>
      <c r="K61" s="1"/>
      <c r="L61" s="1"/>
    </row>
    <row r="62" spans="1:12" x14ac:dyDescent="0.2">
      <c r="E62" s="1"/>
      <c r="F62" s="2" t="s">
        <v>0</v>
      </c>
      <c r="G62" s="1"/>
      <c r="H62" s="1"/>
      <c r="I62" s="1"/>
      <c r="J62" s="1"/>
      <c r="K62" s="1"/>
      <c r="L62" s="1"/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CottonIRRNORTH2017</vt:lpstr>
      <vt:lpstr>Sheet1</vt:lpstr>
      <vt:lpstr>CottonIRRNORTH2017!Print_Area</vt:lpstr>
    </vt:vector>
  </TitlesOfParts>
  <Company>ACES, CoAg, AAES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W Runge</dc:creator>
  <cp:lastModifiedBy>John Hartley</cp:lastModifiedBy>
  <cp:lastPrinted>2017-02-23T19:30:59Z</cp:lastPrinted>
  <dcterms:created xsi:type="dcterms:W3CDTF">2010-03-12T14:27:14Z</dcterms:created>
  <dcterms:modified xsi:type="dcterms:W3CDTF">2017-03-06T16:25:48Z</dcterms:modified>
</cp:coreProperties>
</file>