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ljo\Documents\ACES-WRKN\EnterpriseBudgets\v2-2016\"/>
    </mc:Choice>
  </mc:AlternateContent>
  <bookViews>
    <workbookView xWindow="0" yWindow="135" windowWidth="15195" windowHeight="7935"/>
  </bookViews>
  <sheets>
    <sheet name="PeanutIRR2017" sheetId="1" r:id="rId1"/>
    <sheet name="Sheet1" sheetId="2" r:id="rId2"/>
  </sheets>
  <definedNames>
    <definedName name="_xlnm.Print_Area" localSheetId="0">PeanutIRR2017!$A$1:$G$66</definedName>
  </definedNames>
  <calcPr calcId="162913"/>
</workbook>
</file>

<file path=xl/calcChain.xml><?xml version="1.0" encoding="utf-8"?>
<calcChain xmlns="http://schemas.openxmlformats.org/spreadsheetml/2006/main">
  <c r="F22" i="1" l="1"/>
  <c r="F21" i="1"/>
  <c r="F19" i="1"/>
  <c r="F18" i="1" l="1"/>
  <c r="F31" i="1" l="1"/>
  <c r="F16" i="1" l="1"/>
  <c r="F11" i="1" l="1"/>
  <c r="F12" i="1"/>
  <c r="F14" i="1"/>
  <c r="F15" i="1"/>
  <c r="F17" i="1"/>
  <c r="F20" i="1"/>
  <c r="F24" i="1"/>
  <c r="F25" i="1"/>
  <c r="F26" i="1"/>
  <c r="D27" i="1"/>
  <c r="F27" i="1" s="1"/>
  <c r="D28" i="1"/>
  <c r="F28" i="1" s="1"/>
  <c r="F29" i="1"/>
  <c r="D30" i="1"/>
  <c r="F30" i="1" s="1"/>
  <c r="F32" i="1"/>
  <c r="F33" i="1"/>
  <c r="F34" i="1"/>
  <c r="I5" i="2"/>
  <c r="F4" i="1"/>
  <c r="F40" i="1"/>
  <c r="F41" i="1"/>
  <c r="F42" i="1"/>
  <c r="F35" i="1" l="1"/>
  <c r="F37" i="1" s="1"/>
  <c r="G58" i="1" s="1"/>
  <c r="D35" i="1"/>
  <c r="C57" i="1" l="1"/>
  <c r="F56" i="1"/>
  <c r="G56" i="1"/>
  <c r="E55" i="1"/>
  <c r="F57" i="1"/>
  <c r="E54" i="1"/>
  <c r="D43" i="1"/>
  <c r="F43" i="1" s="1"/>
  <c r="F45" i="1" s="1"/>
  <c r="F47" i="1" s="1"/>
  <c r="G54" i="1"/>
  <c r="C54" i="1"/>
  <c r="F54" i="1"/>
  <c r="F55" i="1"/>
  <c r="F58" i="1"/>
  <c r="E56" i="1"/>
  <c r="G57" i="1"/>
  <c r="D56" i="1"/>
  <c r="D58" i="1"/>
  <c r="E57" i="1"/>
  <c r="C56" i="1"/>
  <c r="C55" i="1"/>
  <c r="D55" i="1"/>
  <c r="G55" i="1"/>
  <c r="C58" i="1"/>
  <c r="D54" i="1"/>
  <c r="D57" i="1"/>
  <c r="E58" i="1"/>
</calcChain>
</file>

<file path=xl/sharedStrings.xml><?xml version="1.0" encoding="utf-8"?>
<sst xmlns="http://schemas.openxmlformats.org/spreadsheetml/2006/main" count="158" uniqueCount="75">
  <si>
    <t/>
  </si>
  <si>
    <t>Estimated Costs Per Acre</t>
  </si>
  <si>
    <t>Following Recommended Management Practices</t>
  </si>
  <si>
    <t>Yield Goal</t>
  </si>
  <si>
    <t>Tons per Acre*</t>
  </si>
  <si>
    <t>*Pounds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</si>
  <si>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</si>
  <si>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</si>
  <si>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</si>
  <si>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</si>
  <si>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</si>
  <si>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</si>
  <si>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</si>
  <si>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</si>
  <si>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</si>
  <si>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</si>
  <si>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</si>
  <si>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</si>
  <si>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LBS.</t>
  </si>
  <si>
    <t>_</t>
  </si>
  <si>
    <t xml:space="preserve">    Innoculant </t>
  </si>
  <si>
    <t>ACRE</t>
  </si>
  <si>
    <t>Fertilizer</t>
  </si>
  <si>
    <t xml:space="preserve">  Phosphate</t>
  </si>
  <si>
    <t>UNITS</t>
  </si>
  <si>
    <t xml:space="preserve">  Potash</t>
  </si>
  <si>
    <t>Boron /Micronutrients</t>
  </si>
  <si>
    <t>Lime (Prorated)</t>
  </si>
  <si>
    <t>TONS</t>
  </si>
  <si>
    <t>Herbicides</t>
  </si>
  <si>
    <t>Nematicide</t>
  </si>
  <si>
    <t>Consultant/Scouting Fee</t>
  </si>
  <si>
    <t>Irrigation</t>
  </si>
  <si>
    <t>AC/IN</t>
  </si>
  <si>
    <t>Drying &amp; Cleaning</t>
  </si>
  <si>
    <t>Hauling</t>
  </si>
  <si>
    <t>Crop Insurance</t>
  </si>
  <si>
    <t>Check Off</t>
  </si>
  <si>
    <t>TON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</si>
  <si>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</si>
  <si>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</si>
  <si>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</si>
  <si>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</si>
  <si>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</si>
  <si>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</si>
  <si>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</si>
  <si>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</si>
  <si>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</si>
  <si>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</si>
  <si>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</si>
  <si>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</si>
  <si>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 xml:space="preserve">*  PRODUCTION COSTS ARE CONSTANT FOR THIS TABLE 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</si>
  <si>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</si>
  <si>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</si>
  <si>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</si>
  <si>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Fungicide</t>
  </si>
  <si>
    <t>7 applications</t>
  </si>
  <si>
    <t>Bravo Weather Stick</t>
  </si>
  <si>
    <t>Generic about 40% of cost</t>
  </si>
  <si>
    <t>pt</t>
  </si>
  <si>
    <t>PEANUT - IRRIGATED Enterprise Planning Budget Summary</t>
  </si>
  <si>
    <t xml:space="preserve">                                             AT VARYING YIELD AND PRICE LEVELS(1)</t>
  </si>
  <si>
    <t>Yld Tons/acre</t>
  </si>
  <si>
    <t>Note: To customize this budget, you may change any numbers in blue.</t>
  </si>
  <si>
    <t>-----------------------------------PRICE ($/TON)--------------------------------------</t>
  </si>
  <si>
    <t xml:space="preserve">                                      NET RETURNS PER ACRE ABOVE SPECIFIED VARIABLE EXPENSES</t>
  </si>
  <si>
    <t>Gypsum</t>
  </si>
  <si>
    <t>Poultry Litter</t>
  </si>
  <si>
    <t>Cover Crop Establishment</t>
  </si>
  <si>
    <t>Insecticides- In Furrow</t>
  </si>
  <si>
    <t>Insecticides- Foliar</t>
  </si>
  <si>
    <t>ALABAMA, 2017</t>
  </si>
  <si>
    <t>1  Production costs held constant except for drying &amp; cleaning, hauling, and checkoff.</t>
  </si>
  <si>
    <t>FERTILIZER RATES  BASED ON MED. LEVEL OF SOIL FERTILITY.  SOIL TEST ARE RECOMMENDED ON INDIVIDUAL FIELDS. FERT &amp; LIME COSTS REFLECT CUSTOM SPREADING.</t>
  </si>
  <si>
    <t>Fungicides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</si>
</sst>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_)"/>
    <numFmt numFmtId="165" formatCode="0_)"/>
    <numFmt numFmtId="166" formatCode="0.0000"/>
    <numFmt numFmtId="167" formatCode="&quot;$&quot;#,##0.00"/>
    <numFmt numFmtId="168" formatCode="0.000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b/>
      <sz val="5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1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</cellStyleXfs>
  <cellXfs count="108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4" fontId="24" fillId="0" borderId="0" xfId="0" applyNumberFormat="1" applyFont="1"/>
    <xf numFmtId="166" fontId="26" fillId="0" borderId="0" xfId="0" applyNumberFormat="1" applyFont="1" applyProtection="1">
      <protection locked="0"/>
    </xf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8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horizontal="center"/>
      <protection locked="0"/>
    </xf>
    <xf numFmtId="164" fontId="28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4" fontId="23" fillId="0" borderId="15" xfId="0" applyNumberFormat="1" applyFont="1" applyBorder="1" applyAlignment="1" applyProtection="1">
      <alignment horizontal="center"/>
      <protection locked="0"/>
    </xf>
    <xf numFmtId="4" fontId="23" fillId="0" borderId="16" xfId="0" applyNumberFormat="1" applyFont="1" applyBorder="1" applyAlignment="1" applyProtection="1">
      <alignment horizontal="center"/>
      <protection locked="0"/>
    </xf>
    <xf numFmtId="4" fontId="23" fillId="0" borderId="17" xfId="0" applyNumberFormat="1" applyFont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4" fillId="0" borderId="18" xfId="0" applyFont="1" applyBorder="1" applyProtection="1">
      <protection locked="0"/>
    </xf>
    <xf numFmtId="164" fontId="22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0" xfId="0" applyNumberFormat="1" applyBorder="1" applyAlignment="1" applyProtection="1">
      <alignment horizontal="center"/>
    </xf>
    <xf numFmtId="164" fontId="24" fillId="0" borderId="0" xfId="0" quotePrefix="1" applyNumberFormat="1" applyFont="1" applyAlignment="1" applyProtection="1">
      <alignment horizontal="right"/>
    </xf>
    <xf numFmtId="3" fontId="24" fillId="0" borderId="0" xfId="0" applyNumberFormat="1" applyFont="1" applyProtection="1"/>
    <xf numFmtId="0" fontId="22" fillId="0" borderId="0" xfId="0" applyFont="1" applyAlignment="1" applyProtection="1">
      <alignment horizontal="left"/>
      <protection locked="0"/>
    </xf>
    <xf numFmtId="2" fontId="23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Alignment="1" applyProtection="1">
      <alignment horizontal="fill"/>
      <protection locked="0"/>
    </xf>
    <xf numFmtId="167" fontId="0" fillId="0" borderId="21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31" fillId="0" borderId="0" xfId="46" applyFont="1" applyAlignment="1" applyProtection="1">
      <alignment horizontal="left"/>
    </xf>
    <xf numFmtId="164" fontId="26" fillId="0" borderId="0" xfId="46" applyNumberFormat="1" applyFont="1" applyProtection="1">
      <protection locked="0"/>
    </xf>
    <xf numFmtId="164" fontId="26" fillId="0" borderId="0" xfId="46" applyNumberFormat="1" applyFont="1" applyAlignment="1" applyProtection="1">
      <alignment horizontal="right"/>
      <protection locked="0"/>
    </xf>
    <xf numFmtId="0" fontId="21" fillId="0" borderId="0" xfId="46" applyAlignment="1" applyProtection="1">
      <alignment horizontal="left"/>
      <protection locked="0"/>
    </xf>
    <xf numFmtId="165" fontId="21" fillId="0" borderId="0" xfId="46" applyNumberFormat="1" applyAlignment="1" applyProtection="1">
      <alignment horizontal="left"/>
      <protection locked="0"/>
    </xf>
    <xf numFmtId="164" fontId="26" fillId="0" borderId="0" xfId="46" applyNumberFormat="1" applyFont="1" applyProtection="1">
      <protection locked="0"/>
    </xf>
    <xf numFmtId="164" fontId="24" fillId="0" borderId="0" xfId="46" applyNumberFormat="1" applyFont="1" applyProtection="1"/>
    <xf numFmtId="164" fontId="26" fillId="0" borderId="0" xfId="46" applyNumberFormat="1" applyFont="1" applyAlignment="1" applyProtection="1">
      <alignment horizontal="right"/>
      <protection locked="0"/>
    </xf>
    <xf numFmtId="0" fontId="21" fillId="0" borderId="0" xfId="46" applyAlignment="1" applyProtection="1">
      <alignment horizontal="left"/>
      <protection locked="0"/>
    </xf>
    <xf numFmtId="165" fontId="21" fillId="0" borderId="0" xfId="46" applyNumberFormat="1" applyAlignment="1" applyProtection="1">
      <alignment horizontal="left"/>
      <protection locked="0"/>
    </xf>
    <xf numFmtId="164" fontId="24" fillId="0" borderId="25" xfId="0" applyNumberFormat="1" applyFont="1" applyBorder="1" applyProtection="1"/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6"/>
    <cellStyle name="Normal 3" xfId="50"/>
    <cellStyle name="Note" xfId="37" builtinId="10" customBuiltin="1"/>
    <cellStyle name="Note 2" xfId="38"/>
    <cellStyle name="Note 2 2" xfId="45"/>
    <cellStyle name="Note 2 2 2" xfId="53"/>
    <cellStyle name="Note 2 2 3" xfId="49"/>
    <cellStyle name="Note 2 3" xfId="48"/>
    <cellStyle name="Note 3" xfId="44"/>
    <cellStyle name="Note 3 2" xfId="47"/>
    <cellStyle name="Note 3 3" xfId="52"/>
    <cellStyle name="Note 3 4" xfId="51"/>
    <cellStyle name="Note 4" xfId="43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4"/>
  <sheetViews>
    <sheetView tabSelected="1" workbookViewId="0">
      <selection activeCell="F5" sqref="F5"/>
    </sheetView>
  </sheetViews>
  <sheetFormatPr defaultRowHeight="12.75" x14ac:dyDescent="0.2"/>
  <cols>
    <col min="1" max="1" width="10" customWidth="1"/>
    <col min="2" max="2" width="28.7109375" customWidth="1"/>
    <col min="3" max="3" width="8.85546875" customWidth="1"/>
    <col min="4" max="6" width="11.7109375" customWidth="1"/>
    <col min="7" max="7" width="12.140625" customWidth="1"/>
    <col min="8" max="8" width="7.7109375" customWidth="1"/>
    <col min="9" max="12" width="10.7109375" customWidth="1"/>
    <col min="13" max="14" width="9.7109375" customWidth="1"/>
    <col min="15" max="15" width="7.7109375" customWidth="1"/>
    <col min="16" max="26" width="9.7109375" customWidth="1"/>
    <col min="27" max="28" width="3.7109375" customWidth="1"/>
    <col min="29" max="29" width="15.7109375" customWidth="1"/>
    <col min="30" max="30" width="9.7109375" customWidth="1"/>
    <col min="31" max="37" width="7.7109375" customWidth="1"/>
    <col min="38" max="38" width="10.7109375" customWidth="1"/>
    <col min="39" max="39" width="1.7109375" customWidth="1"/>
    <col min="40" max="40" width="19.7109375" customWidth="1"/>
    <col min="41" max="41" width="9.7109375" customWidth="1"/>
  </cols>
  <sheetData>
    <row r="1" spans="1:47" ht="15" x14ac:dyDescent="0.25">
      <c r="A1" s="46" t="s">
        <v>60</v>
      </c>
      <c r="B1" s="40"/>
      <c r="C1" s="39"/>
      <c r="D1" s="39"/>
      <c r="E1" s="39"/>
      <c r="F1" s="39"/>
      <c r="G1" s="39"/>
      <c r="H1" s="47"/>
      <c r="I1" s="47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">
      <c r="A2" s="90" t="s">
        <v>1</v>
      </c>
      <c r="B2" s="49"/>
      <c r="C2" s="45" t="s">
        <v>63</v>
      </c>
      <c r="D2" s="39"/>
      <c r="E2" s="39"/>
      <c r="F2" s="39"/>
      <c r="G2" s="39"/>
      <c r="H2" s="47"/>
      <c r="I2" s="47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4.25" x14ac:dyDescent="0.2">
      <c r="A3" s="48" t="s">
        <v>2</v>
      </c>
      <c r="B3" s="50"/>
      <c r="C3" s="50"/>
      <c r="D3" s="50"/>
      <c r="E3" s="51" t="s">
        <v>3</v>
      </c>
      <c r="F3" s="91">
        <v>2.5</v>
      </c>
      <c r="G3" s="51" t="s">
        <v>4</v>
      </c>
      <c r="H3" s="50"/>
      <c r="I3" s="50"/>
      <c r="J3" s="4"/>
      <c r="K3" s="4"/>
      <c r="L3" s="4"/>
      <c r="M3" s="1"/>
      <c r="N3" s="2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5" x14ac:dyDescent="0.25">
      <c r="A4" s="52" t="s">
        <v>71</v>
      </c>
      <c r="B4" s="53"/>
      <c r="C4" s="50"/>
      <c r="D4" s="50"/>
      <c r="E4" s="50"/>
      <c r="F4" s="89">
        <f>+F3*2000</f>
        <v>5000</v>
      </c>
      <c r="G4" s="39" t="s">
        <v>5</v>
      </c>
      <c r="H4" s="50"/>
      <c r="I4" s="50"/>
      <c r="J4" s="4"/>
      <c r="K4" s="4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5" x14ac:dyDescent="0.25">
      <c r="A5" s="52"/>
      <c r="B5" s="51" t="s">
        <v>6</v>
      </c>
      <c r="C5" s="50"/>
      <c r="D5" s="50"/>
      <c r="E5" s="50"/>
      <c r="F5" s="40"/>
      <c r="G5" s="50"/>
      <c r="H5" s="50"/>
      <c r="I5" s="50"/>
      <c r="J5" s="4"/>
      <c r="K5" s="4"/>
      <c r="L5" s="4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0</v>
      </c>
      <c r="AO5" s="1"/>
      <c r="AP5" s="1"/>
      <c r="AQ5" s="1"/>
      <c r="AR5" s="1"/>
      <c r="AS5" s="1"/>
      <c r="AT5" s="1"/>
      <c r="AU5" s="1"/>
    </row>
    <row r="6" spans="1:47" ht="14.25" x14ac:dyDescent="0.2">
      <c r="A6" s="40"/>
      <c r="B6" s="51" t="s">
        <v>7</v>
      </c>
      <c r="C6" s="50"/>
      <c r="D6" s="50"/>
      <c r="E6" s="40"/>
      <c r="F6" s="50"/>
      <c r="G6" s="50"/>
      <c r="H6" s="50"/>
      <c r="I6" s="50"/>
      <c r="J6" s="4"/>
      <c r="K6" s="4"/>
      <c r="L6" s="4"/>
      <c r="M6" s="1"/>
      <c r="N6" s="1"/>
      <c r="S6" s="1"/>
      <c r="T6" s="1"/>
      <c r="U6" s="1"/>
      <c r="V6" s="1"/>
      <c r="W6" s="1"/>
      <c r="X6" s="1"/>
      <c r="Y6" s="1"/>
      <c r="Z6" s="6" t="s">
        <v>0</v>
      </c>
      <c r="AO6" s="1"/>
      <c r="AP6" s="1"/>
      <c r="AQ6" s="1"/>
      <c r="AR6" s="1"/>
      <c r="AS6" s="1"/>
      <c r="AT6" s="1"/>
      <c r="AU6" s="1"/>
    </row>
    <row r="7" spans="1:47" ht="15" x14ac:dyDescent="0.25">
      <c r="A7" s="50"/>
      <c r="B7" s="50"/>
      <c r="C7" s="51"/>
      <c r="D7" s="51"/>
      <c r="E7" s="54" t="s">
        <v>8</v>
      </c>
      <c r="F7" s="54" t="s">
        <v>9</v>
      </c>
      <c r="G7" s="55" t="s">
        <v>10</v>
      </c>
      <c r="H7" s="50"/>
      <c r="I7" s="50"/>
      <c r="J7" s="4"/>
      <c r="K7" s="4"/>
      <c r="L7" s="4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5" x14ac:dyDescent="0.25">
      <c r="A8" s="56" t="s">
        <v>0</v>
      </c>
      <c r="B8" s="51"/>
      <c r="C8" s="57" t="s">
        <v>11</v>
      </c>
      <c r="D8" s="58" t="s">
        <v>12</v>
      </c>
      <c r="E8" s="58" t="s">
        <v>13</v>
      </c>
      <c r="F8" s="58" t="s">
        <v>14</v>
      </c>
      <c r="G8" s="59" t="s">
        <v>15</v>
      </c>
      <c r="H8" s="50"/>
      <c r="I8" s="60"/>
      <c r="J8" s="7"/>
      <c r="K8" s="7"/>
      <c r="L8" s="7"/>
      <c r="M8" s="1"/>
      <c r="N8" s="8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1"/>
      <c r="B9" s="62"/>
      <c r="C9" s="63"/>
      <c r="D9" s="9"/>
      <c r="E9" s="9"/>
      <c r="F9" s="64"/>
      <c r="G9" s="65"/>
      <c r="H9" s="50"/>
      <c r="I9" s="60"/>
      <c r="J9" s="7"/>
      <c r="K9" s="7"/>
      <c r="L9" s="7"/>
      <c r="M9" s="1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/>
      <c r="AO9" s="1"/>
      <c r="AP9" s="1"/>
      <c r="AQ9" s="1"/>
      <c r="AR9" s="1"/>
      <c r="AS9" s="1"/>
      <c r="AT9" s="1"/>
      <c r="AU9" s="1"/>
    </row>
    <row r="10" spans="1:47" ht="15" x14ac:dyDescent="0.25">
      <c r="A10" s="46" t="s">
        <v>16</v>
      </c>
      <c r="B10" s="50"/>
      <c r="C10" s="50"/>
      <c r="D10" s="50"/>
      <c r="E10" s="50"/>
      <c r="F10" s="50"/>
      <c r="G10" s="50"/>
      <c r="H10" s="50"/>
      <c r="I10" s="50"/>
      <c r="J10" s="4"/>
      <c r="K10" s="4"/>
      <c r="L10" s="4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4.25" x14ac:dyDescent="0.2">
      <c r="A11" s="50"/>
      <c r="B11" s="66" t="s">
        <v>17</v>
      </c>
      <c r="C11" s="67" t="s">
        <v>18</v>
      </c>
      <c r="D11" s="10">
        <v>125</v>
      </c>
      <c r="E11" s="10">
        <v>0.75</v>
      </c>
      <c r="F11" s="11">
        <f>+D11*E11</f>
        <v>93.75</v>
      </c>
      <c r="G11" s="65" t="s">
        <v>19</v>
      </c>
      <c r="H11" s="50"/>
      <c r="I11" s="50"/>
      <c r="J11" s="4"/>
      <c r="K11" s="4"/>
      <c r="L11" s="4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4.25" x14ac:dyDescent="0.2">
      <c r="A12" s="50"/>
      <c r="B12" s="66" t="s">
        <v>20</v>
      </c>
      <c r="C12" s="67" t="s">
        <v>21</v>
      </c>
      <c r="D12" s="10">
        <v>1</v>
      </c>
      <c r="E12" s="10">
        <v>0</v>
      </c>
      <c r="F12" s="11">
        <f>+D12*E12</f>
        <v>0</v>
      </c>
      <c r="G12" s="65"/>
      <c r="H12" s="50"/>
      <c r="I12" s="50"/>
      <c r="J12" s="4"/>
      <c r="K12" s="4"/>
      <c r="L12" s="4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4.25" x14ac:dyDescent="0.2">
      <c r="A13" s="50"/>
      <c r="B13" s="66" t="s">
        <v>22</v>
      </c>
      <c r="C13" s="40"/>
      <c r="D13" s="10"/>
      <c r="E13" s="10"/>
      <c r="F13" s="11"/>
      <c r="G13" s="68" t="s">
        <v>19</v>
      </c>
      <c r="H13" s="50"/>
      <c r="I13" s="50"/>
      <c r="J13" s="4"/>
      <c r="K13" s="4"/>
      <c r="L13" s="4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4.25" x14ac:dyDescent="0.2">
      <c r="A14" s="50"/>
      <c r="B14" s="66" t="s">
        <v>23</v>
      </c>
      <c r="C14" s="67" t="s">
        <v>24</v>
      </c>
      <c r="D14" s="12">
        <v>40</v>
      </c>
      <c r="E14" s="10">
        <v>0.4</v>
      </c>
      <c r="F14" s="11">
        <f t="shared" ref="F14:F34" si="0">+D14*E14</f>
        <v>16</v>
      </c>
      <c r="G14" s="65" t="s">
        <v>19</v>
      </c>
      <c r="H14" s="50"/>
      <c r="I14" s="50"/>
      <c r="J14" s="4"/>
      <c r="K14" s="4"/>
      <c r="L14" s="4"/>
      <c r="M14" s="13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 t="s">
        <v>0</v>
      </c>
      <c r="AO14" s="1"/>
      <c r="AP14" s="1"/>
      <c r="AQ14" s="1"/>
      <c r="AR14" s="1"/>
      <c r="AS14" s="1"/>
      <c r="AT14" s="1"/>
      <c r="AU14" s="1"/>
    </row>
    <row r="15" spans="1:47" ht="14.25" x14ac:dyDescent="0.2">
      <c r="A15" s="50"/>
      <c r="B15" s="66" t="s">
        <v>25</v>
      </c>
      <c r="C15" s="67" t="s">
        <v>24</v>
      </c>
      <c r="D15" s="12">
        <v>40</v>
      </c>
      <c r="E15" s="10">
        <v>0.3</v>
      </c>
      <c r="F15" s="11">
        <f t="shared" si="0"/>
        <v>12</v>
      </c>
      <c r="G15" s="65" t="s">
        <v>19</v>
      </c>
      <c r="H15" s="50"/>
      <c r="I15" s="50"/>
      <c r="J15" s="4"/>
      <c r="K15" s="4"/>
      <c r="L15" s="4"/>
      <c r="M15" s="13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O15" s="1"/>
      <c r="AP15" s="1"/>
      <c r="AQ15" s="1"/>
      <c r="AR15" s="1"/>
      <c r="AS15" s="1"/>
      <c r="AT15" s="1"/>
      <c r="AU15" s="1"/>
    </row>
    <row r="16" spans="1:47" ht="14.25" x14ac:dyDescent="0.2">
      <c r="A16" s="50"/>
      <c r="B16" s="66" t="s">
        <v>67</v>
      </c>
      <c r="C16" s="67" t="s">
        <v>28</v>
      </c>
      <c r="D16" s="12">
        <v>0</v>
      </c>
      <c r="E16" s="10">
        <v>0</v>
      </c>
      <c r="F16" s="11">
        <f t="shared" ref="F16" si="1">+D16*E16</f>
        <v>0</v>
      </c>
      <c r="G16" s="65" t="s">
        <v>19</v>
      </c>
      <c r="H16" s="50"/>
      <c r="I16" s="50"/>
      <c r="J16" s="4"/>
      <c r="K16" s="4"/>
      <c r="L16" s="4"/>
      <c r="M16" s="13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4.25" x14ac:dyDescent="0.2">
      <c r="A17" s="50"/>
      <c r="B17" s="66" t="s">
        <v>26</v>
      </c>
      <c r="C17" s="67" t="s">
        <v>21</v>
      </c>
      <c r="D17" s="12">
        <v>1</v>
      </c>
      <c r="E17" s="10">
        <v>10</v>
      </c>
      <c r="F17" s="11">
        <f t="shared" si="0"/>
        <v>10</v>
      </c>
      <c r="G17" s="65" t="s">
        <v>19</v>
      </c>
      <c r="H17" s="50"/>
      <c r="I17" s="50"/>
      <c r="J17" s="4"/>
      <c r="K17" s="4"/>
      <c r="L17" s="4"/>
      <c r="M17" s="13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4.25" x14ac:dyDescent="0.2">
      <c r="A18" s="50"/>
      <c r="B18" s="66" t="s">
        <v>27</v>
      </c>
      <c r="C18" s="67" t="s">
        <v>28</v>
      </c>
      <c r="D18" s="12">
        <v>0.33</v>
      </c>
      <c r="E18" s="10">
        <v>35</v>
      </c>
      <c r="F18" s="11">
        <f t="shared" si="0"/>
        <v>11.55</v>
      </c>
      <c r="G18" s="65" t="s">
        <v>19</v>
      </c>
      <c r="H18" s="50"/>
      <c r="I18" s="50"/>
      <c r="J18" s="4"/>
      <c r="K18" s="4"/>
      <c r="L18" s="4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 t="s">
        <v>0</v>
      </c>
      <c r="AO18" s="1"/>
      <c r="AP18" s="1"/>
      <c r="AQ18" s="1"/>
      <c r="AR18" s="1"/>
      <c r="AS18" s="1"/>
      <c r="AT18" s="1"/>
      <c r="AU18" s="1"/>
    </row>
    <row r="19" spans="1:47" ht="14.25" x14ac:dyDescent="0.2">
      <c r="A19" s="50"/>
      <c r="B19" s="66" t="s">
        <v>66</v>
      </c>
      <c r="C19" s="67" t="s">
        <v>28</v>
      </c>
      <c r="D19" s="12">
        <v>0.33</v>
      </c>
      <c r="E19" s="10">
        <v>75</v>
      </c>
      <c r="F19" s="92">
        <f t="shared" si="0"/>
        <v>24.75</v>
      </c>
      <c r="G19" s="65" t="s">
        <v>19</v>
      </c>
      <c r="H19" s="50"/>
      <c r="I19" s="50"/>
      <c r="J19" s="4"/>
      <c r="K19" s="4"/>
      <c r="L19" s="4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4.25" x14ac:dyDescent="0.2">
      <c r="A20" s="50"/>
      <c r="B20" s="66" t="s">
        <v>29</v>
      </c>
      <c r="C20" s="67" t="s">
        <v>21</v>
      </c>
      <c r="D20" s="12">
        <v>1</v>
      </c>
      <c r="E20" s="10">
        <v>75</v>
      </c>
      <c r="F20" s="11">
        <f t="shared" si="0"/>
        <v>75</v>
      </c>
      <c r="G20" s="65" t="s">
        <v>19</v>
      </c>
      <c r="H20" s="50"/>
      <c r="I20" s="50"/>
      <c r="J20" s="4"/>
      <c r="K20" s="4"/>
      <c r="L20" s="4"/>
      <c r="M20" s="1"/>
      <c r="N20" s="1"/>
      <c r="O20" s="5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4.25" x14ac:dyDescent="0.2">
      <c r="A21" s="50"/>
      <c r="B21" s="100" t="s">
        <v>69</v>
      </c>
      <c r="C21" s="101" t="s">
        <v>21</v>
      </c>
      <c r="D21" s="99">
        <v>1</v>
      </c>
      <c r="E21" s="98">
        <v>20</v>
      </c>
      <c r="F21" s="92">
        <f t="shared" ref="F21:F22" si="2">+D21*E21</f>
        <v>20</v>
      </c>
      <c r="G21" s="93" t="s">
        <v>19</v>
      </c>
      <c r="H21" s="50"/>
      <c r="I21" s="50"/>
      <c r="J21" s="4"/>
      <c r="K21" s="4"/>
      <c r="L21" s="4"/>
      <c r="M21" s="1"/>
      <c r="N21" s="2"/>
      <c r="O21" s="1"/>
      <c r="R21" s="1"/>
      <c r="S21" s="1"/>
      <c r="T21" s="1"/>
      <c r="U21" s="1"/>
      <c r="V21" s="1"/>
      <c r="W21" s="1"/>
      <c r="X21" s="1"/>
      <c r="Y21" s="1"/>
      <c r="Z21" s="3" t="s">
        <v>0</v>
      </c>
      <c r="AO21" s="1"/>
      <c r="AP21" s="1"/>
      <c r="AQ21" s="1"/>
      <c r="AR21" s="1"/>
      <c r="AS21" s="1"/>
      <c r="AT21" s="1"/>
      <c r="AU21" s="1"/>
    </row>
    <row r="22" spans="1:47" ht="14.25" x14ac:dyDescent="0.2">
      <c r="A22" s="50"/>
      <c r="B22" s="100" t="s">
        <v>70</v>
      </c>
      <c r="C22" s="101" t="s">
        <v>21</v>
      </c>
      <c r="D22" s="99">
        <v>1</v>
      </c>
      <c r="E22" s="98">
        <v>12</v>
      </c>
      <c r="F22" s="92">
        <f t="shared" si="2"/>
        <v>12</v>
      </c>
      <c r="G22" s="93" t="s">
        <v>19</v>
      </c>
      <c r="H22" s="50"/>
      <c r="I22" s="50"/>
      <c r="J22" s="4"/>
      <c r="K22" s="4"/>
      <c r="L22" s="4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/>
      <c r="AO22" s="1"/>
      <c r="AP22" s="1"/>
      <c r="AQ22" s="1"/>
      <c r="AR22" s="1"/>
      <c r="AS22" s="1"/>
      <c r="AT22" s="1"/>
      <c r="AU22" s="1"/>
    </row>
    <row r="23" spans="1:47" ht="14.25" x14ac:dyDescent="0.2">
      <c r="A23" s="50"/>
      <c r="B23" s="105" t="s">
        <v>74</v>
      </c>
      <c r="C23" s="106" t="s">
        <v>21</v>
      </c>
      <c r="D23" s="104">
        <v>6</v>
      </c>
      <c r="E23" s="102">
        <v>13</v>
      </c>
      <c r="F23" s="103">
        <v>65</v>
      </c>
      <c r="G23" s="65" t="s">
        <v>19</v>
      </c>
      <c r="H23" s="50"/>
      <c r="I23" s="50"/>
      <c r="J23" s="4"/>
      <c r="K23" s="4"/>
      <c r="L23" s="4"/>
      <c r="M23" s="1"/>
      <c r="N23" s="1"/>
      <c r="O23" s="1"/>
      <c r="S23" s="1"/>
      <c r="T23" s="1"/>
      <c r="U23" s="1"/>
      <c r="V23" s="1"/>
      <c r="W23" s="1"/>
      <c r="X23" s="1"/>
      <c r="Y23" s="1"/>
      <c r="Z23" s="3" t="s">
        <v>0</v>
      </c>
      <c r="AO23" s="1"/>
      <c r="AP23" s="1"/>
      <c r="AQ23" s="1"/>
      <c r="AR23" s="1"/>
      <c r="AS23" s="1"/>
      <c r="AT23" s="1"/>
      <c r="AU23" s="1"/>
    </row>
    <row r="24" spans="1:47" ht="14.25" x14ac:dyDescent="0.2">
      <c r="A24" s="50"/>
      <c r="B24" s="66" t="s">
        <v>30</v>
      </c>
      <c r="C24" s="67" t="s">
        <v>21</v>
      </c>
      <c r="D24" s="12">
        <v>0</v>
      </c>
      <c r="E24" s="10">
        <v>30</v>
      </c>
      <c r="F24" s="11">
        <f t="shared" si="0"/>
        <v>0</v>
      </c>
      <c r="G24" s="65" t="s">
        <v>19</v>
      </c>
      <c r="H24" s="50"/>
      <c r="I24" s="50"/>
      <c r="J24" s="4"/>
      <c r="K24" s="4"/>
      <c r="L24" s="4"/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4.25" x14ac:dyDescent="0.2">
      <c r="A25" s="50"/>
      <c r="B25" s="69" t="s">
        <v>31</v>
      </c>
      <c r="C25" s="67" t="s">
        <v>21</v>
      </c>
      <c r="D25" s="12">
        <v>0</v>
      </c>
      <c r="E25" s="10">
        <v>8</v>
      </c>
      <c r="F25" s="11">
        <f t="shared" si="0"/>
        <v>0</v>
      </c>
      <c r="G25" s="65" t="s">
        <v>19</v>
      </c>
      <c r="H25" s="50"/>
      <c r="I25" s="50"/>
      <c r="J25" s="4"/>
      <c r="K25" s="4"/>
      <c r="L25" s="4"/>
      <c r="M25" s="1"/>
      <c r="N25" s="1"/>
      <c r="O25" s="1"/>
      <c r="P25" s="14"/>
      <c r="Q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4.25" x14ac:dyDescent="0.2">
      <c r="A26" s="50"/>
      <c r="B26" s="66" t="s">
        <v>32</v>
      </c>
      <c r="C26" s="67" t="s">
        <v>33</v>
      </c>
      <c r="D26" s="12">
        <v>8</v>
      </c>
      <c r="E26" s="10">
        <v>12</v>
      </c>
      <c r="F26" s="11">
        <f t="shared" si="0"/>
        <v>96</v>
      </c>
      <c r="G26" s="65" t="s">
        <v>19</v>
      </c>
      <c r="H26" s="50"/>
      <c r="I26" s="50"/>
      <c r="J26" s="4"/>
      <c r="K26" s="4"/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50"/>
      <c r="B27" s="66" t="s">
        <v>34</v>
      </c>
      <c r="C27" s="67" t="s">
        <v>28</v>
      </c>
      <c r="D27" s="81">
        <f>+F3</f>
        <v>2.5</v>
      </c>
      <c r="E27" s="10">
        <v>35</v>
      </c>
      <c r="F27" s="11">
        <f t="shared" si="0"/>
        <v>87.5</v>
      </c>
      <c r="G27" s="65" t="s">
        <v>19</v>
      </c>
      <c r="H27" s="40"/>
      <c r="I27" s="50"/>
      <c r="J27" s="4"/>
      <c r="M27" s="1"/>
      <c r="N27" s="2"/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 s="3" t="s">
        <v>0</v>
      </c>
      <c r="AO27" s="1"/>
      <c r="AP27" s="1"/>
      <c r="AQ27" s="1"/>
      <c r="AR27" s="1"/>
      <c r="AS27" s="1"/>
      <c r="AT27" s="1"/>
      <c r="AU27" s="1"/>
    </row>
    <row r="28" spans="1:47" ht="14.25" x14ac:dyDescent="0.2">
      <c r="A28" s="50"/>
      <c r="B28" s="66" t="s">
        <v>35</v>
      </c>
      <c r="C28" s="67" t="s">
        <v>28</v>
      </c>
      <c r="D28" s="81">
        <f>+F3</f>
        <v>2.5</v>
      </c>
      <c r="E28" s="10">
        <v>10</v>
      </c>
      <c r="F28" s="11">
        <f t="shared" si="0"/>
        <v>25</v>
      </c>
      <c r="G28" s="65" t="s">
        <v>19</v>
      </c>
      <c r="H28" s="50"/>
      <c r="I28" s="50"/>
      <c r="J28" s="4"/>
      <c r="K28" s="4"/>
      <c r="M28" s="1"/>
      <c r="N28" s="2"/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4.25" x14ac:dyDescent="0.2">
      <c r="A29" s="50"/>
      <c r="B29" s="66" t="s">
        <v>36</v>
      </c>
      <c r="C29" s="67" t="s">
        <v>21</v>
      </c>
      <c r="D29" s="12">
        <v>1</v>
      </c>
      <c r="E29" s="10">
        <v>30</v>
      </c>
      <c r="F29" s="11">
        <f t="shared" si="0"/>
        <v>30</v>
      </c>
      <c r="G29" s="65" t="s">
        <v>19</v>
      </c>
      <c r="H29" s="50"/>
      <c r="I29" s="50"/>
      <c r="J29" s="4"/>
      <c r="L29" s="4"/>
      <c r="M29" s="1"/>
      <c r="N29" s="2"/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4.25" x14ac:dyDescent="0.2">
      <c r="A30" s="50"/>
      <c r="B30" s="66" t="s">
        <v>37</v>
      </c>
      <c r="C30" s="67" t="s">
        <v>38</v>
      </c>
      <c r="D30" s="81">
        <f>+F3</f>
        <v>2.5</v>
      </c>
      <c r="E30" s="10">
        <v>2.5</v>
      </c>
      <c r="F30" s="11">
        <f t="shared" si="0"/>
        <v>6.25</v>
      </c>
      <c r="G30" s="65" t="s">
        <v>19</v>
      </c>
      <c r="H30" s="50"/>
      <c r="I30" s="50"/>
      <c r="J30" s="4"/>
      <c r="M30" s="1"/>
      <c r="N30" s="2"/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4.25" x14ac:dyDescent="0.2">
      <c r="A31" s="50"/>
      <c r="B31" s="66" t="s">
        <v>68</v>
      </c>
      <c r="C31" s="67" t="s">
        <v>21</v>
      </c>
      <c r="D31" s="12">
        <v>1</v>
      </c>
      <c r="E31" s="10">
        <v>20</v>
      </c>
      <c r="F31" s="11">
        <f t="shared" ref="F31" si="3">+D31*E31</f>
        <v>20</v>
      </c>
      <c r="G31" s="65" t="s">
        <v>19</v>
      </c>
      <c r="H31" s="50"/>
      <c r="I31" s="50"/>
      <c r="J31" s="4"/>
      <c r="M31" s="1"/>
      <c r="N31" s="2"/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4.25" x14ac:dyDescent="0.2">
      <c r="A32" s="50"/>
      <c r="B32" s="66" t="s">
        <v>39</v>
      </c>
      <c r="C32" s="67" t="s">
        <v>21</v>
      </c>
      <c r="D32" s="12">
        <v>1</v>
      </c>
      <c r="E32" s="10">
        <v>0</v>
      </c>
      <c r="F32" s="11">
        <f t="shared" si="0"/>
        <v>0</v>
      </c>
      <c r="G32" s="65" t="s">
        <v>19</v>
      </c>
      <c r="H32" s="50"/>
      <c r="I32" s="50"/>
      <c r="J32" s="4"/>
      <c r="K32" s="4"/>
      <c r="L32" s="4"/>
      <c r="M32" s="1"/>
      <c r="N32" s="2"/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4.25" x14ac:dyDescent="0.2">
      <c r="A33" s="50"/>
      <c r="B33" s="66" t="s">
        <v>40</v>
      </c>
      <c r="C33" s="67" t="s">
        <v>41</v>
      </c>
      <c r="D33" s="12">
        <v>3.2</v>
      </c>
      <c r="E33" s="10">
        <v>12.5</v>
      </c>
      <c r="F33" s="11">
        <f t="shared" si="0"/>
        <v>40</v>
      </c>
      <c r="G33" s="65" t="s">
        <v>19</v>
      </c>
      <c r="H33" s="50"/>
      <c r="I33" s="50"/>
      <c r="J33" s="4"/>
      <c r="K33" s="4"/>
      <c r="L33" s="4"/>
      <c r="M33" s="1"/>
      <c r="N33" s="2"/>
      <c r="O33" s="5"/>
      <c r="P33" s="1"/>
      <c r="Q33" s="1"/>
      <c r="R33" s="1"/>
      <c r="S33" s="1"/>
      <c r="T33" s="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4.25" x14ac:dyDescent="0.2">
      <c r="A34" s="40"/>
      <c r="B34" s="66" t="s">
        <v>42</v>
      </c>
      <c r="C34" s="67" t="s">
        <v>21</v>
      </c>
      <c r="D34" s="12">
        <v>1</v>
      </c>
      <c r="E34" s="10">
        <v>41</v>
      </c>
      <c r="F34" s="11">
        <f t="shared" si="0"/>
        <v>41</v>
      </c>
      <c r="G34" s="65" t="s">
        <v>19</v>
      </c>
      <c r="H34" s="50"/>
      <c r="I34" s="22"/>
      <c r="J34" s="4"/>
      <c r="K34" s="4"/>
      <c r="L34" s="4"/>
      <c r="M34" s="1"/>
      <c r="N34" s="2"/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4.25" customHeight="1" thickBot="1" x14ac:dyDescent="0.25">
      <c r="A35" s="50"/>
      <c r="B35" s="66" t="s">
        <v>43</v>
      </c>
      <c r="C35" s="67" t="s">
        <v>44</v>
      </c>
      <c r="D35" s="88">
        <f>+SUM(F11:F34)/2</f>
        <v>342.9</v>
      </c>
      <c r="E35" s="16">
        <v>5.5E-2</v>
      </c>
      <c r="F35" s="107">
        <f>+(SUM(F11:F34)*E35)/2</f>
        <v>18.859500000000001</v>
      </c>
      <c r="G35" s="65" t="s">
        <v>19</v>
      </c>
      <c r="H35" s="50"/>
      <c r="I35" s="50"/>
      <c r="J35" s="4"/>
      <c r="K35" s="15"/>
      <c r="L35" s="4"/>
      <c r="M35" s="1"/>
      <c r="N35" s="1"/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3" t="s">
        <v>0</v>
      </c>
      <c r="AO35" s="1"/>
      <c r="AP35" s="1"/>
      <c r="AQ35" s="1"/>
      <c r="AR35" s="1"/>
      <c r="AS35" s="1"/>
      <c r="AT35" s="1"/>
      <c r="AU35" s="1"/>
    </row>
    <row r="36" spans="1:47" ht="8.25" customHeight="1" x14ac:dyDescent="0.2">
      <c r="A36" s="50"/>
      <c r="B36" s="56"/>
      <c r="C36" s="70"/>
      <c r="D36" s="12"/>
      <c r="E36" s="10"/>
      <c r="F36" s="11"/>
      <c r="G36" s="65"/>
      <c r="H36" s="50"/>
      <c r="I36" s="50"/>
      <c r="J36" s="4"/>
      <c r="K36" s="4"/>
      <c r="L36" s="4"/>
      <c r="M36" s="1"/>
      <c r="N36" s="2"/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O36" s="1"/>
      <c r="AP36" s="1"/>
      <c r="AQ36" s="1"/>
      <c r="AR36" s="1"/>
      <c r="AS36" s="1"/>
      <c r="AT36" s="1"/>
      <c r="AU36" s="1"/>
    </row>
    <row r="37" spans="1:47" ht="15" x14ac:dyDescent="0.25">
      <c r="A37" s="46" t="s">
        <v>45</v>
      </c>
      <c r="B37" s="50"/>
      <c r="C37" s="50"/>
      <c r="D37" s="10"/>
      <c r="E37" s="10"/>
      <c r="F37" s="17">
        <f>SUM(F11:F35)</f>
        <v>704.65949999999998</v>
      </c>
      <c r="G37" s="65" t="s">
        <v>19</v>
      </c>
      <c r="H37" s="50"/>
      <c r="I37" s="22"/>
      <c r="J37" s="11"/>
      <c r="K37" s="4"/>
      <c r="L37" s="4"/>
      <c r="M37" s="1"/>
      <c r="N37" s="8"/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O37" s="1"/>
      <c r="AP37" s="1"/>
      <c r="AQ37" s="1"/>
      <c r="AR37" s="1"/>
      <c r="AS37" s="1"/>
      <c r="AT37" s="1"/>
      <c r="AU37" s="1"/>
    </row>
    <row r="38" spans="1:47" ht="14.25" customHeight="1" x14ac:dyDescent="0.2">
      <c r="A38" s="50"/>
      <c r="B38" s="18"/>
      <c r="C38" s="50"/>
      <c r="D38" s="19"/>
      <c r="E38" s="19"/>
      <c r="F38" s="20"/>
      <c r="G38" s="50"/>
      <c r="H38" s="50"/>
      <c r="I38" s="50"/>
      <c r="J38" s="4"/>
      <c r="K38" s="4"/>
      <c r="L38" s="4"/>
      <c r="M38" s="1"/>
      <c r="N38" s="2"/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 s="3" t="s">
        <v>0</v>
      </c>
      <c r="AO38" s="1"/>
      <c r="AP38" s="1"/>
      <c r="AQ38" s="1"/>
      <c r="AR38" s="1"/>
      <c r="AS38" s="1"/>
      <c r="AT38" s="1"/>
      <c r="AU38" s="1"/>
    </row>
    <row r="39" spans="1:47" ht="15" x14ac:dyDescent="0.25">
      <c r="A39" s="46" t="s">
        <v>46</v>
      </c>
      <c r="B39" s="50"/>
      <c r="C39" s="50"/>
      <c r="D39" s="10"/>
      <c r="E39" s="10"/>
      <c r="F39" s="11"/>
      <c r="G39" s="50"/>
      <c r="H39" s="50"/>
      <c r="I39" s="50"/>
      <c r="J39" s="4"/>
      <c r="K39" s="4"/>
      <c r="L39" s="4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 t="s">
        <v>0</v>
      </c>
      <c r="AO39" s="1"/>
      <c r="AP39" s="1"/>
      <c r="AQ39" s="1"/>
      <c r="AR39" s="1"/>
      <c r="AS39" s="1"/>
      <c r="AT39" s="1"/>
      <c r="AU39" s="1"/>
    </row>
    <row r="40" spans="1:47" ht="14.25" x14ac:dyDescent="0.2">
      <c r="A40" s="50"/>
      <c r="B40" s="66" t="s">
        <v>42</v>
      </c>
      <c r="C40" s="67" t="s">
        <v>21</v>
      </c>
      <c r="D40" s="10">
        <v>1</v>
      </c>
      <c r="E40" s="10">
        <v>83</v>
      </c>
      <c r="F40" s="11">
        <f>+D40*E40</f>
        <v>83</v>
      </c>
      <c r="G40" s="65" t="s">
        <v>19</v>
      </c>
      <c r="H40" s="50"/>
      <c r="I40" s="50"/>
      <c r="J40" s="4"/>
      <c r="K40" s="4"/>
      <c r="L40" s="4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 t="s">
        <v>0</v>
      </c>
      <c r="AO40" s="1"/>
      <c r="AP40" s="1"/>
      <c r="AQ40" s="1"/>
      <c r="AR40" s="1"/>
      <c r="AS40" s="1"/>
      <c r="AT40" s="1"/>
      <c r="AU40" s="1"/>
    </row>
    <row r="41" spans="1:47" ht="14.25" x14ac:dyDescent="0.2">
      <c r="A41" s="50"/>
      <c r="B41" s="66" t="s">
        <v>32</v>
      </c>
      <c r="C41" s="67" t="s">
        <v>21</v>
      </c>
      <c r="D41" s="10">
        <v>1</v>
      </c>
      <c r="E41" s="10">
        <v>125</v>
      </c>
      <c r="F41" s="11">
        <f>+D41*E41</f>
        <v>125</v>
      </c>
      <c r="G41" s="65" t="s">
        <v>19</v>
      </c>
      <c r="H41" s="50"/>
      <c r="I41" s="50"/>
      <c r="J41" s="4"/>
      <c r="K41" s="4"/>
      <c r="L41" s="4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" t="s">
        <v>0</v>
      </c>
      <c r="AO41" s="1"/>
      <c r="AP41" s="1"/>
      <c r="AQ41" s="1"/>
      <c r="AR41" s="1"/>
      <c r="AS41" s="1"/>
      <c r="AT41" s="1"/>
      <c r="AU41" s="1"/>
    </row>
    <row r="42" spans="1:47" ht="14.25" x14ac:dyDescent="0.2">
      <c r="A42" s="50"/>
      <c r="B42" s="66" t="s">
        <v>47</v>
      </c>
      <c r="C42" s="67" t="s">
        <v>21</v>
      </c>
      <c r="D42" s="10">
        <v>1</v>
      </c>
      <c r="E42" s="10">
        <v>0</v>
      </c>
      <c r="F42" s="11">
        <f>+D42*E42</f>
        <v>0</v>
      </c>
      <c r="G42" s="65" t="s">
        <v>19</v>
      </c>
      <c r="H42" s="50"/>
      <c r="I42" s="50"/>
      <c r="J42" s="4"/>
      <c r="K42" s="4"/>
      <c r="L42" s="4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"/>
      <c r="AO42" s="1"/>
      <c r="AP42" s="1"/>
      <c r="AQ42" s="1"/>
      <c r="AR42" s="1"/>
      <c r="AS42" s="1"/>
      <c r="AT42" s="1"/>
      <c r="AU42" s="1"/>
    </row>
    <row r="43" spans="1:47" ht="15" thickBot="1" x14ac:dyDescent="0.25">
      <c r="A43" s="50"/>
      <c r="B43" s="66" t="s">
        <v>48</v>
      </c>
      <c r="C43" s="67" t="s">
        <v>44</v>
      </c>
      <c r="D43" s="10">
        <f>+F37</f>
        <v>704.65949999999998</v>
      </c>
      <c r="E43" s="21">
        <v>7.4999999999999997E-2</v>
      </c>
      <c r="F43" s="107">
        <f>+D43*E43</f>
        <v>52.849462499999994</v>
      </c>
      <c r="G43" s="65" t="s">
        <v>19</v>
      </c>
      <c r="H43" s="50"/>
      <c r="I43" s="50"/>
      <c r="J43" s="4"/>
      <c r="K43" s="4"/>
      <c r="L43" s="4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" t="s">
        <v>0</v>
      </c>
      <c r="AO43" s="1"/>
      <c r="AP43" s="1"/>
      <c r="AQ43" s="1"/>
      <c r="AR43" s="1"/>
      <c r="AS43" s="1"/>
      <c r="AT43" s="1"/>
      <c r="AU43" s="1"/>
    </row>
    <row r="44" spans="1:47" ht="8.25" customHeight="1" x14ac:dyDescent="0.2">
      <c r="A44" s="50"/>
      <c r="B44" s="50"/>
      <c r="C44" s="39"/>
      <c r="D44" s="22"/>
      <c r="E44" s="22"/>
      <c r="F44" s="11"/>
      <c r="G44" s="72"/>
      <c r="H44" s="50"/>
      <c r="I44" s="50"/>
      <c r="J44" s="4"/>
      <c r="K44" s="4"/>
      <c r="L44" s="4"/>
      <c r="M44" s="1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" t="s">
        <v>0</v>
      </c>
      <c r="AO44" s="1"/>
      <c r="AP44" s="1"/>
      <c r="AQ44" s="1"/>
      <c r="AR44" s="1"/>
      <c r="AS44" s="1"/>
      <c r="AT44" s="1"/>
      <c r="AU44" s="1"/>
    </row>
    <row r="45" spans="1:47" ht="15" x14ac:dyDescent="0.25">
      <c r="A45" s="46" t="s">
        <v>49</v>
      </c>
      <c r="B45" s="50"/>
      <c r="C45" s="39"/>
      <c r="D45" s="22"/>
      <c r="E45" s="22"/>
      <c r="F45" s="11">
        <f>SUM(F40:F43)</f>
        <v>260.84946250000002</v>
      </c>
      <c r="G45" s="65" t="s">
        <v>19</v>
      </c>
      <c r="H45" s="50"/>
      <c r="I45" s="50"/>
      <c r="J45" s="4"/>
      <c r="K45" s="4"/>
      <c r="L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O45" s="1"/>
      <c r="AP45" s="1"/>
      <c r="AQ45" s="1"/>
      <c r="AR45" s="1"/>
      <c r="AS45" s="1"/>
      <c r="AT45" s="1"/>
      <c r="AU45" s="1"/>
    </row>
    <row r="46" spans="1:47" ht="14.25" x14ac:dyDescent="0.2">
      <c r="A46" s="50"/>
      <c r="B46" s="18"/>
      <c r="C46" s="50"/>
      <c r="D46" s="22"/>
      <c r="E46" s="22"/>
      <c r="F46" s="11"/>
      <c r="G46" s="50"/>
      <c r="H46" s="50"/>
      <c r="I46" s="50"/>
      <c r="J46" s="4"/>
      <c r="K46" s="4"/>
      <c r="L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O46" s="1"/>
      <c r="AP46" s="1"/>
      <c r="AQ46" s="1"/>
      <c r="AR46" s="1"/>
      <c r="AS46" s="1"/>
      <c r="AT46" s="1"/>
      <c r="AU46" s="1"/>
    </row>
    <row r="47" spans="1:47" ht="14.25" customHeight="1" x14ac:dyDescent="0.25">
      <c r="A47" s="73" t="s">
        <v>50</v>
      </c>
      <c r="B47" s="74"/>
      <c r="C47" s="74"/>
      <c r="D47" s="23"/>
      <c r="E47" s="23"/>
      <c r="F47" s="24">
        <f>F37+F45</f>
        <v>965.50896250000005</v>
      </c>
      <c r="G47" s="68" t="s">
        <v>19</v>
      </c>
      <c r="H47" s="60"/>
      <c r="I47" s="50"/>
      <c r="J47" s="4"/>
      <c r="K47" s="4"/>
      <c r="L47" s="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O47" s="1"/>
      <c r="AP47" s="1"/>
      <c r="AQ47" s="1"/>
      <c r="AR47" s="1"/>
      <c r="AS47" s="1"/>
      <c r="AT47" s="1"/>
      <c r="AU47" s="1"/>
    </row>
    <row r="48" spans="1:47" ht="14.25" customHeight="1" x14ac:dyDescent="0.2">
      <c r="A48" s="40"/>
      <c r="B48" s="18"/>
      <c r="C48" s="75"/>
      <c r="D48" s="40"/>
      <c r="E48" s="39"/>
      <c r="F48" s="71"/>
      <c r="G48" s="76"/>
      <c r="H48" s="40"/>
      <c r="I48" s="40"/>
      <c r="K48" s="4"/>
      <c r="L48" s="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" t="s">
        <v>0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4.25" customHeight="1" x14ac:dyDescent="0.2">
      <c r="A49" s="40"/>
      <c r="B49" s="40"/>
      <c r="C49" s="40"/>
      <c r="D49" s="39"/>
      <c r="E49" s="39"/>
      <c r="F49" s="39"/>
      <c r="G49" s="40"/>
      <c r="H49" s="50"/>
      <c r="I49" s="50"/>
      <c r="J49" s="4"/>
      <c r="K49" s="4"/>
      <c r="L49" s="4"/>
      <c r="M49" s="1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" t="s">
        <v>0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4.25" x14ac:dyDescent="0.2">
      <c r="A50" s="25"/>
      <c r="B50" s="48" t="s">
        <v>65</v>
      </c>
      <c r="C50" s="50"/>
      <c r="D50" s="50"/>
      <c r="E50" s="50"/>
      <c r="F50" s="50"/>
      <c r="G50" s="26"/>
      <c r="H50" s="50"/>
      <c r="I50" s="4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">
      <c r="A51" s="25"/>
      <c r="B51" s="48" t="s">
        <v>61</v>
      </c>
      <c r="C51" s="25"/>
      <c r="D51" s="27"/>
      <c r="E51" s="27"/>
      <c r="F51" s="27"/>
      <c r="G51" s="25"/>
      <c r="H51" s="50"/>
      <c r="I51" s="4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">
      <c r="A52" s="25"/>
      <c r="B52" s="28"/>
      <c r="C52" s="29" t="s">
        <v>64</v>
      </c>
      <c r="D52" s="30"/>
      <c r="E52" s="31"/>
      <c r="F52" s="30"/>
      <c r="G52" s="32"/>
      <c r="H52" s="50"/>
      <c r="I52" s="4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 customHeight="1" x14ac:dyDescent="0.2">
      <c r="A53" s="25"/>
      <c r="B53" s="33" t="s">
        <v>62</v>
      </c>
      <c r="C53" s="34">
        <v>350</v>
      </c>
      <c r="D53" s="35">
        <v>400</v>
      </c>
      <c r="E53" s="35">
        <v>450</v>
      </c>
      <c r="F53" s="35">
        <v>500</v>
      </c>
      <c r="G53" s="36">
        <v>550</v>
      </c>
      <c r="H53" s="50"/>
      <c r="I53" s="40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">
        <v>0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3.5" customHeight="1" x14ac:dyDescent="0.2">
      <c r="A54" s="25"/>
      <c r="B54" s="41">
        <v>2</v>
      </c>
      <c r="C54" s="82">
        <f t="shared" ref="C54:G56" si="4">+(C$53*$B54)-($F$37-$F$27-$F$28-$F$30)-($B54*($E$27+$E$28+$E$30))</f>
        <v>19.09050000000002</v>
      </c>
      <c r="D54" s="83">
        <f t="shared" si="4"/>
        <v>119.09050000000002</v>
      </c>
      <c r="E54" s="83">
        <f t="shared" si="4"/>
        <v>219.09050000000002</v>
      </c>
      <c r="F54" s="83">
        <f t="shared" si="4"/>
        <v>319.09050000000002</v>
      </c>
      <c r="G54" s="94">
        <f t="shared" si="4"/>
        <v>419.09050000000002</v>
      </c>
      <c r="H54" s="50"/>
      <c r="I54" s="40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 t="s">
        <v>0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">
      <c r="A55" s="25"/>
      <c r="B55" s="42">
        <v>2.25</v>
      </c>
      <c r="C55" s="84">
        <f t="shared" si="4"/>
        <v>94.71550000000002</v>
      </c>
      <c r="D55" s="85">
        <f t="shared" si="4"/>
        <v>207.21550000000002</v>
      </c>
      <c r="E55" s="85">
        <f t="shared" si="4"/>
        <v>319.71550000000002</v>
      </c>
      <c r="F55" s="85">
        <f t="shared" si="4"/>
        <v>432.21550000000002</v>
      </c>
      <c r="G55" s="95">
        <f t="shared" si="4"/>
        <v>544.71550000000002</v>
      </c>
      <c r="H55" s="50"/>
      <c r="I55" s="40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">
      <c r="A56" s="25"/>
      <c r="B56" s="42">
        <v>2.5</v>
      </c>
      <c r="C56" s="85">
        <f t="shared" si="4"/>
        <v>170.34050000000002</v>
      </c>
      <c r="D56" s="85">
        <f t="shared" si="4"/>
        <v>295.34050000000002</v>
      </c>
      <c r="E56" s="85">
        <f t="shared" si="4"/>
        <v>420.34050000000002</v>
      </c>
      <c r="F56" s="85">
        <f t="shared" si="4"/>
        <v>545.34050000000002</v>
      </c>
      <c r="G56" s="95">
        <f t="shared" si="4"/>
        <v>670.34050000000002</v>
      </c>
      <c r="H56" s="77"/>
      <c r="I56" s="40"/>
      <c r="M56" s="1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2">
      <c r="A57" s="25"/>
      <c r="B57" s="42">
        <v>2.75</v>
      </c>
      <c r="C57" s="84">
        <f t="shared" ref="C57:E58" si="5">+(C$53*$B57)-($F$37-$F$27-$F$28-$F$30)-($B57*($E$27+$E$28+$E$30))</f>
        <v>245.96550000000002</v>
      </c>
      <c r="D57" s="85">
        <f t="shared" si="5"/>
        <v>383.46550000000002</v>
      </c>
      <c r="E57" s="85">
        <f t="shared" si="5"/>
        <v>520.96550000000002</v>
      </c>
      <c r="F57" s="85">
        <f>+(F$53*$B57)-($F$37-$F$27-$F$28-$F$30)-($B57*($E$27+$E$28+$E$30))</f>
        <v>658.46550000000002</v>
      </c>
      <c r="G57" s="95">
        <f>+(G$53*$B57)-($F$37-$F$27-$F$28-$F$30)-($B57*($E$27+$E$28+$E$30))</f>
        <v>795.96550000000002</v>
      </c>
      <c r="H57" s="50"/>
      <c r="I57" s="44"/>
      <c r="M57" s="1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 t="s">
        <v>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" customHeight="1" x14ac:dyDescent="0.2">
      <c r="A58" s="25"/>
      <c r="B58" s="43">
        <v>3</v>
      </c>
      <c r="C58" s="86">
        <f t="shared" si="5"/>
        <v>321.59050000000002</v>
      </c>
      <c r="D58" s="87">
        <f t="shared" si="5"/>
        <v>471.59050000000002</v>
      </c>
      <c r="E58" s="87">
        <f t="shared" si="5"/>
        <v>621.59050000000002</v>
      </c>
      <c r="F58" s="87">
        <f>+(F$53*$B58)-($F$37-$F$27-$F$28-$F$30)-($B58*($E$27+$E$28+$E$30))</f>
        <v>771.59050000000002</v>
      </c>
      <c r="G58" s="96">
        <f>+(G$53*$B58)-($F$37-$F$27-$F$28-$F$30)-($B58*($E$27+$E$28+$E$30))</f>
        <v>921.59050000000002</v>
      </c>
      <c r="H58" s="50"/>
      <c r="I58" s="40"/>
      <c r="M58" s="1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">
      <c r="A59" s="97" t="s">
        <v>73</v>
      </c>
      <c r="B59" s="38"/>
      <c r="C59" s="38"/>
      <c r="D59" s="18"/>
      <c r="E59" s="39"/>
      <c r="F59" s="39"/>
      <c r="G59" s="40"/>
      <c r="H59" s="50"/>
      <c r="I59" s="40"/>
      <c r="M59" s="1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2">
      <c r="A60" s="37" t="s">
        <v>72</v>
      </c>
      <c r="B60" s="40"/>
      <c r="C60" s="40"/>
      <c r="D60" s="39"/>
      <c r="E60" s="39"/>
      <c r="F60" s="39"/>
      <c r="G60" s="40"/>
      <c r="H60" s="50"/>
      <c r="I60" s="4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4.25" customHeight="1" x14ac:dyDescent="0.2">
      <c r="A61" s="40"/>
      <c r="B61" s="40"/>
      <c r="C61" s="40"/>
      <c r="D61" s="39"/>
      <c r="E61" s="39"/>
      <c r="F61" s="39"/>
      <c r="G61" s="40"/>
      <c r="H61" s="40"/>
      <c r="I61" s="40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4.25" customHeight="1" x14ac:dyDescent="0.2">
      <c r="A62" s="78" t="s">
        <v>51</v>
      </c>
      <c r="B62" s="38"/>
      <c r="C62" s="38"/>
      <c r="D62" s="18"/>
      <c r="E62" s="39"/>
      <c r="F62" s="39"/>
      <c r="G62" s="40"/>
      <c r="H62" s="40"/>
      <c r="I62" s="40"/>
      <c r="M62" s="1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x14ac:dyDescent="0.2">
      <c r="A63" s="79" t="s">
        <v>52</v>
      </c>
      <c r="B63" s="38"/>
      <c r="C63" s="38"/>
      <c r="D63" s="38"/>
      <c r="E63" s="40"/>
      <c r="F63" s="40"/>
      <c r="G63" s="40"/>
      <c r="H63" s="40"/>
      <c r="I63" s="40"/>
      <c r="M63" s="1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 t="s"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x14ac:dyDescent="0.2">
      <c r="A64" s="79" t="s">
        <v>53</v>
      </c>
      <c r="B64" s="38"/>
      <c r="C64" s="38"/>
      <c r="D64" s="38"/>
      <c r="E64" s="40"/>
      <c r="F64" s="40"/>
      <c r="G64" s="40"/>
      <c r="H64" s="40"/>
      <c r="I64" s="40"/>
      <c r="AR64" s="1"/>
      <c r="AS64" s="1"/>
      <c r="AT64" s="1"/>
      <c r="AU64" s="1"/>
    </row>
    <row r="65" spans="1:47" x14ac:dyDescent="0.2">
      <c r="A65" s="79" t="s">
        <v>54</v>
      </c>
      <c r="B65" s="38"/>
      <c r="C65" s="38"/>
      <c r="D65" s="38"/>
      <c r="E65" s="40"/>
      <c r="F65" s="40"/>
      <c r="G65" s="40"/>
      <c r="H65" s="40"/>
      <c r="I65" s="40"/>
    </row>
    <row r="66" spans="1:47" x14ac:dyDescent="0.2">
      <c r="A66" s="80"/>
      <c r="B66" s="38"/>
      <c r="C66" s="38"/>
      <c r="D66" s="38"/>
      <c r="E66" s="40"/>
      <c r="F66" s="40"/>
      <c r="G66" s="40"/>
      <c r="H66" s="40"/>
      <c r="I66" s="40"/>
    </row>
    <row r="67" spans="1:47" x14ac:dyDescent="0.2">
      <c r="A67" s="80"/>
      <c r="B67" s="38"/>
      <c r="C67" s="38"/>
      <c r="D67" s="38"/>
      <c r="E67" s="40"/>
      <c r="F67" s="40"/>
      <c r="G67" s="40"/>
      <c r="H67" s="40"/>
      <c r="I67" s="40"/>
    </row>
    <row r="68" spans="1:47" x14ac:dyDescent="0.2">
      <c r="A68" s="80"/>
      <c r="B68" s="38"/>
      <c r="C68" s="38"/>
      <c r="D68" s="38"/>
      <c r="E68" s="40"/>
      <c r="F68" s="40"/>
      <c r="G68" s="40"/>
      <c r="H68" s="40"/>
      <c r="I68" s="40"/>
    </row>
    <row r="69" spans="1:47" x14ac:dyDescent="0.2">
      <c r="A69" s="80"/>
      <c r="B69" s="38"/>
      <c r="C69" s="38"/>
      <c r="D69" s="38"/>
      <c r="E69" s="40"/>
      <c r="F69" s="40"/>
      <c r="G69" s="40"/>
      <c r="H69" s="40"/>
      <c r="I69" s="40"/>
    </row>
    <row r="70" spans="1:47" x14ac:dyDescent="0.2">
      <c r="A70" s="40"/>
      <c r="B70" s="40"/>
      <c r="C70" s="40"/>
      <c r="D70" s="40"/>
      <c r="E70" s="40"/>
      <c r="F70" s="40"/>
      <c r="G70" s="40"/>
      <c r="H70" s="40"/>
      <c r="I70" s="40"/>
    </row>
    <row r="71" spans="1:47" x14ac:dyDescent="0.2">
      <c r="A71" s="40"/>
      <c r="B71" s="40"/>
      <c r="C71" s="40"/>
      <c r="D71" s="40"/>
      <c r="E71" s="40"/>
      <c r="F71" s="40"/>
      <c r="G71" s="40"/>
      <c r="H71" s="40"/>
      <c r="I71" s="40"/>
    </row>
    <row r="72" spans="1:47" x14ac:dyDescent="0.2">
      <c r="A72" s="40"/>
      <c r="B72" s="40"/>
      <c r="C72" s="40"/>
      <c r="D72" s="40"/>
      <c r="E72" s="40"/>
      <c r="F72" s="40"/>
      <c r="G72" s="40"/>
      <c r="H72" s="40"/>
      <c r="I72" s="40"/>
    </row>
    <row r="73" spans="1:47" x14ac:dyDescent="0.2">
      <c r="A73" s="40"/>
      <c r="B73" s="40"/>
      <c r="C73" s="40"/>
      <c r="D73" s="40"/>
      <c r="E73" s="40"/>
      <c r="F73" s="40"/>
      <c r="G73" s="40"/>
      <c r="H73" s="40"/>
      <c r="I73" s="40"/>
    </row>
    <row r="74" spans="1:47" x14ac:dyDescent="0.2">
      <c r="A74" s="40"/>
      <c r="B74" s="40"/>
      <c r="C74" s="40"/>
      <c r="D74" s="40"/>
      <c r="E74" s="40"/>
      <c r="F74" s="40"/>
      <c r="G74" s="40"/>
      <c r="H74" s="40"/>
      <c r="I74" s="40"/>
    </row>
    <row r="75" spans="1:47" x14ac:dyDescent="0.2">
      <c r="A75" s="40"/>
      <c r="B75" s="40"/>
      <c r="C75" s="40"/>
      <c r="D75" s="40"/>
      <c r="E75" s="40"/>
      <c r="F75" s="40"/>
      <c r="G75" s="40"/>
      <c r="H75" s="40"/>
      <c r="I75" s="40"/>
    </row>
    <row r="76" spans="1:47" x14ac:dyDescent="0.2">
      <c r="A76" s="40"/>
      <c r="B76" s="40"/>
      <c r="C76" s="40"/>
      <c r="D76" s="40"/>
      <c r="E76" s="40"/>
      <c r="F76" s="40"/>
      <c r="G76" s="40"/>
      <c r="H76" s="40"/>
      <c r="I76" s="40"/>
    </row>
    <row r="77" spans="1:47" x14ac:dyDescent="0.2">
      <c r="A77" s="40"/>
      <c r="B77" s="40"/>
      <c r="C77" s="40"/>
      <c r="D77" s="40"/>
      <c r="E77" s="40"/>
      <c r="F77" s="40"/>
      <c r="G77" s="40"/>
      <c r="H77" s="40"/>
      <c r="I77" s="40"/>
    </row>
    <row r="78" spans="1:47" x14ac:dyDescent="0.2">
      <c r="A78" s="40"/>
      <c r="B78" s="40"/>
      <c r="C78" s="40"/>
      <c r="D78" s="40"/>
      <c r="E78" s="40"/>
      <c r="F78" s="40"/>
      <c r="G78" s="40"/>
      <c r="H78" s="40"/>
      <c r="I78" s="40"/>
      <c r="AR78" s="1"/>
      <c r="AS78" s="1"/>
      <c r="AT78" s="1"/>
      <c r="AU78" s="1"/>
    </row>
    <row r="79" spans="1:47" x14ac:dyDescent="0.2">
      <c r="AR79" s="1"/>
      <c r="AS79" s="1"/>
      <c r="AT79" s="1"/>
      <c r="AU79" s="1"/>
    </row>
    <row r="80" spans="1:47" x14ac:dyDescent="0.2">
      <c r="AR80" s="1"/>
      <c r="AS80" s="1"/>
      <c r="AT80" s="1"/>
      <c r="AU80" s="1"/>
    </row>
    <row r="81" spans="1:47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</sheetData>
  <sheetProtection sheet="1" objects="1" scenarios="1"/>
  <phoneticPr fontId="19" type="noConversion"/>
  <printOptions horizontalCentered="1"/>
  <pageMargins left="0.01" right="0" top="0.25" bottom="0.25" header="0.27" footer="0.27"/>
  <pageSetup scale="90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I5" sqref="I5"/>
    </sheetView>
  </sheetViews>
  <sheetFormatPr defaultRowHeight="12.75" x14ac:dyDescent="0.2"/>
  <sheetData>
    <row r="2" spans="1:9" x14ac:dyDescent="0.2">
      <c r="A2" t="s">
        <v>55</v>
      </c>
    </row>
    <row r="4" spans="1:9" x14ac:dyDescent="0.2">
      <c r="A4" t="s">
        <v>56</v>
      </c>
    </row>
    <row r="5" spans="1:9" x14ac:dyDescent="0.2">
      <c r="B5" t="s">
        <v>57</v>
      </c>
      <c r="F5">
        <v>7.69</v>
      </c>
      <c r="G5" t="s">
        <v>59</v>
      </c>
      <c r="I5">
        <f>7*F5</f>
        <v>53.830000000000005</v>
      </c>
    </row>
    <row r="6" spans="1:9" x14ac:dyDescent="0.2">
      <c r="B6" t="s">
        <v>58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PeanutIRR2017</vt:lpstr>
      <vt:lpstr>Sheet1</vt:lpstr>
      <vt:lpstr>PeanutIRR2017!Print_Area</vt:lpstr>
    </vt:vector>
  </TitlesOfParts>
  <Company>ACES, CoAg, AAES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John Hartley</cp:lastModifiedBy>
  <cp:lastPrinted>2017-02-23T19:30:27Z</cp:lastPrinted>
  <dcterms:created xsi:type="dcterms:W3CDTF">2010-03-12T14:30:55Z</dcterms:created>
  <dcterms:modified xsi:type="dcterms:W3CDTF">2017-03-06T16:28:21Z</dcterms:modified>
</cp:coreProperties>
</file>