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'Sheet1'!$A$1:$K$92</definedName>
  </definedNames>
  <calcPr fullCalcOnLoad="1"/>
</workbook>
</file>

<file path=xl/sharedStrings.xml><?xml version="1.0" encoding="utf-8"?>
<sst xmlns="http://schemas.openxmlformats.org/spreadsheetml/2006/main" count="97" uniqueCount="88">
  <si>
    <t>Litter Size - average</t>
  </si>
  <si>
    <t>Litters Per Year - Average</t>
  </si>
  <si>
    <t>Death Loss %</t>
  </si>
  <si>
    <t>Net Fryers/Doe</t>
  </si>
  <si>
    <t>Per Doe</t>
  </si>
  <si>
    <t>Variable Cost</t>
  </si>
  <si>
    <t>Feed</t>
  </si>
  <si>
    <t>lb</t>
  </si>
  <si>
    <t>Health Cost</t>
  </si>
  <si>
    <t>Overhead</t>
  </si>
  <si>
    <t>Overhead 1% of feed cost</t>
  </si>
  <si>
    <t>Interest</t>
  </si>
  <si>
    <t>Percent</t>
  </si>
  <si>
    <t>2 batches of feed @</t>
  </si>
  <si>
    <t>Total Variable Cost</t>
  </si>
  <si>
    <t xml:space="preserve">Total Variable Cost Per Lb Rabbit </t>
  </si>
  <si>
    <t>Price</t>
  </si>
  <si>
    <t>Number</t>
  </si>
  <si>
    <t xml:space="preserve">Portion </t>
  </si>
  <si>
    <t xml:space="preserve">Total </t>
  </si>
  <si>
    <t>Salvage</t>
  </si>
  <si>
    <t>Years of Life</t>
  </si>
  <si>
    <t>Item</t>
  </si>
  <si>
    <t>Per Unit</t>
  </si>
  <si>
    <t>charged</t>
  </si>
  <si>
    <t>Charged</t>
  </si>
  <si>
    <t>Value(%)</t>
  </si>
  <si>
    <t xml:space="preserve"> SALVAGE</t>
  </si>
  <si>
    <t xml:space="preserve">  DEPRE-</t>
  </si>
  <si>
    <t xml:space="preserve"> REPAIRS</t>
  </si>
  <si>
    <t>INSURANCE</t>
  </si>
  <si>
    <t>Cages per 20 does</t>
  </si>
  <si>
    <t xml:space="preserve">  VALUE</t>
  </si>
  <si>
    <t xml:space="preserve"> CIATION</t>
  </si>
  <si>
    <t>Doe Cages 30x36x18</t>
  </si>
  <si>
    <t>Grow out/ fryer Cages 30x36x18</t>
  </si>
  <si>
    <t>Replacement /isolation cages30x30x18</t>
  </si>
  <si>
    <t>Buc cage 30x30x18</t>
  </si>
  <si>
    <t>Nest boxes</t>
  </si>
  <si>
    <t>Water System</t>
  </si>
  <si>
    <t>Water Tank</t>
  </si>
  <si>
    <t>Feeders</t>
  </si>
  <si>
    <t>Breeding Stock</t>
  </si>
  <si>
    <t>Fixed Cost</t>
  </si>
  <si>
    <t>Building</t>
  </si>
  <si>
    <t>Repairs</t>
  </si>
  <si>
    <t>TOTAL</t>
  </si>
  <si>
    <t>total</t>
  </si>
  <si>
    <t>Total Fixed Cost</t>
  </si>
  <si>
    <t>Total All Cost</t>
  </si>
  <si>
    <t xml:space="preserve">Total All Cost Per Lb Rabbit </t>
  </si>
  <si>
    <t>Info from Miss State Commercial Rabbit Production</t>
  </si>
  <si>
    <t>13 lbs feed for doe, buck and fryer to produce 4 lb of meat</t>
  </si>
  <si>
    <t>this works our to 3.25 ls feed to 1 lb meat</t>
  </si>
  <si>
    <t>WAG</t>
  </si>
  <si>
    <t>Assume only borrow feed money for 2 batches</t>
  </si>
  <si>
    <t>Based on a 15% of cost</t>
  </si>
  <si>
    <t xml:space="preserve">Labor </t>
  </si>
  <si>
    <t>From Penn State 200 hours per year for 20 does</t>
  </si>
  <si>
    <t>Labor 1.43 hr/doe</t>
  </si>
  <si>
    <t>This is 10 hrs/doe/year =  .83333 hrs/doe/month</t>
  </si>
  <si>
    <t>1.71 months cycle (1.71*.83333)= 1.43 hrs per doe/cycle</t>
  </si>
  <si>
    <t>Number of Fryers/Doe/Yr</t>
  </si>
  <si>
    <t>Cost</t>
  </si>
  <si>
    <t>Health Cost per doe</t>
  </si>
  <si>
    <t xml:space="preserve">     Breeding Stock</t>
  </si>
  <si>
    <t xml:space="preserve">     Equipment</t>
  </si>
  <si>
    <t xml:space="preserve">     Building</t>
  </si>
  <si>
    <t xml:space="preserve">     Does</t>
  </si>
  <si>
    <t xml:space="preserve">    Buck</t>
  </si>
  <si>
    <t>Sq Ft</t>
  </si>
  <si>
    <t>Per sq ft</t>
  </si>
  <si>
    <t>DRAFT</t>
  </si>
  <si>
    <t>Total Pounds -Live Weight Rabbit Meat Sold</t>
  </si>
  <si>
    <t>Feed*</t>
  </si>
  <si>
    <t>*Assumes 3.25 lb feed required to produce 1 lb live rabbit-this includes</t>
  </si>
  <si>
    <t>does and bucks- Miss State</t>
  </si>
  <si>
    <t xml:space="preserve">       Valve, saddle, pvc pipe</t>
  </si>
  <si>
    <t>Quantitiy</t>
  </si>
  <si>
    <t>Doe Unit</t>
  </si>
  <si>
    <t>Ave Live Weight Sold (Lbs/Rabbit)</t>
  </si>
  <si>
    <t xml:space="preserve">Interest on Investment </t>
  </si>
  <si>
    <t>%</t>
  </si>
  <si>
    <t>Annual</t>
  </si>
  <si>
    <t>Depreciation -Annual</t>
  </si>
  <si>
    <t xml:space="preserve">Production -Annual </t>
  </si>
  <si>
    <t>Transportation per fryer</t>
  </si>
  <si>
    <t>Rabbit (for meat) Budget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</si>
</sst>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&quot;$&quot;#,##0.00"/>
  </numFmts>
  <fonts count="10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19" applyFont="1">
      <alignment/>
      <protection/>
    </xf>
    <xf numFmtId="4" fontId="0" fillId="0" borderId="0" xfId="19" applyNumberFormat="1" applyFont="1">
      <alignment/>
      <protection/>
    </xf>
    <xf numFmtId="0" fontId="0" fillId="0" borderId="0" xfId="0" applyFont="1" applyAlignment="1">
      <alignment/>
    </xf>
    <xf numFmtId="0" fontId="0" fillId="0" borderId="0" xfId="19" applyFont="1" applyAlignment="1" applyProtection="1">
      <alignment horizontal="left"/>
      <protection/>
    </xf>
    <xf numFmtId="0" fontId="2" fillId="0" borderId="0" xfId="0" applyFont="1" applyAlignment="1">
      <alignment/>
    </xf>
    <xf numFmtId="4" fontId="0" fillId="0" borderId="0" xfId="19" applyNumberFormat="1" applyFont="1" applyProtection="1">
      <alignment/>
      <protection/>
    </xf>
    <xf numFmtId="0" fontId="4" fillId="0" borderId="0" xfId="19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4" fontId="5" fillId="0" borderId="0" xfId="19" applyNumberFormat="1" applyFont="1">
      <alignment/>
      <protection/>
    </xf>
    <xf numFmtId="0" fontId="5" fillId="0" borderId="0" xfId="19" applyFont="1" applyAlignment="1" applyProtection="1">
      <alignment horizontal="left"/>
      <protection/>
    </xf>
    <xf numFmtId="164" fontId="6" fillId="0" borderId="0" xfId="19" applyNumberFormat="1" applyFont="1" applyBorder="1" applyProtection="1">
      <alignment/>
      <protection locked="0"/>
    </xf>
    <xf numFmtId="0" fontId="5" fillId="0" borderId="0" xfId="19" applyFont="1" applyBorder="1">
      <alignment/>
      <protection/>
    </xf>
    <xf numFmtId="1" fontId="5" fillId="0" borderId="0" xfId="19" applyNumberFormat="1" applyFont="1" applyProtection="1">
      <alignment/>
      <protection locked="0"/>
    </xf>
    <xf numFmtId="2" fontId="5" fillId="0" borderId="0" xfId="19" applyNumberFormat="1" applyFont="1" applyProtection="1">
      <alignment/>
      <protection locked="0"/>
    </xf>
    <xf numFmtId="2" fontId="6" fillId="0" borderId="0" xfId="19" applyNumberFormat="1" applyFont="1" applyProtection="1">
      <alignment/>
      <protection locked="0"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4" fontId="5" fillId="0" borderId="0" xfId="19" applyNumberFormat="1" applyFont="1" applyBorder="1" applyAlignment="1" applyProtection="1">
      <alignment horizontal="left"/>
      <protection/>
    </xf>
    <xf numFmtId="2" fontId="5" fillId="0" borderId="0" xfId="19" applyNumberFormat="1" applyFont="1" applyBorder="1" applyAlignment="1" applyProtection="1">
      <alignment horizontal="left"/>
      <protection/>
    </xf>
    <xf numFmtId="0" fontId="5" fillId="0" borderId="0" xfId="19" applyFont="1" applyAlignment="1" applyProtection="1">
      <alignment horizontal="left"/>
      <protection locked="0"/>
    </xf>
    <xf numFmtId="0" fontId="5" fillId="0" borderId="1" xfId="19" applyFont="1" applyBorder="1">
      <alignment/>
      <protection/>
    </xf>
    <xf numFmtId="4" fontId="5" fillId="0" borderId="1" xfId="19" applyNumberFormat="1" applyFont="1" applyBorder="1">
      <alignment/>
      <protection/>
    </xf>
    <xf numFmtId="4" fontId="5" fillId="0" borderId="1" xfId="19" applyNumberFormat="1" applyFont="1" applyBorder="1" applyAlignment="1" applyProtection="1">
      <alignment horizontal="left"/>
      <protection/>
    </xf>
    <xf numFmtId="2" fontId="5" fillId="0" borderId="1" xfId="19" applyNumberFormat="1" applyFont="1" applyBorder="1" applyAlignment="1" applyProtection="1">
      <alignment horizontal="left"/>
      <protection/>
    </xf>
    <xf numFmtId="4" fontId="5" fillId="0" borderId="1" xfId="19" applyNumberFormat="1" applyFont="1" applyBorder="1" applyProtection="1">
      <alignment/>
      <protection/>
    </xf>
    <xf numFmtId="0" fontId="5" fillId="0" borderId="0" xfId="19" applyFont="1" applyBorder="1" applyAlignment="1" applyProtection="1">
      <alignment horizontal="left"/>
      <protection locked="0"/>
    </xf>
    <xf numFmtId="4" fontId="5" fillId="0" borderId="0" xfId="19" applyNumberFormat="1" applyFont="1" applyAlignment="1" applyProtection="1">
      <alignment horizontal="left"/>
      <protection/>
    </xf>
    <xf numFmtId="2" fontId="5" fillId="0" borderId="0" xfId="19" applyNumberFormat="1" applyFont="1" applyAlignment="1" applyProtection="1">
      <alignment horizontal="left"/>
      <protection/>
    </xf>
    <xf numFmtId="2" fontId="7" fillId="0" borderId="0" xfId="19" applyNumberFormat="1" applyFont="1" applyAlignment="1" applyProtection="1">
      <alignment horizontal="right"/>
      <protection/>
    </xf>
    <xf numFmtId="0" fontId="7" fillId="0" borderId="0" xfId="19" applyFont="1" applyAlignment="1" applyProtection="1">
      <alignment horizontal="right"/>
      <protection/>
    </xf>
    <xf numFmtId="4" fontId="5" fillId="0" borderId="0" xfId="19" applyNumberFormat="1" applyFont="1" applyProtection="1">
      <alignment/>
      <protection/>
    </xf>
    <xf numFmtId="165" fontId="5" fillId="0" borderId="0" xfId="19" applyNumberFormat="1" applyFont="1" applyProtection="1">
      <alignment/>
      <protection locked="0"/>
    </xf>
    <xf numFmtId="2" fontId="7" fillId="0" borderId="0" xfId="19" applyNumberFormat="1" applyFont="1" applyAlignment="1">
      <alignment horizontal="right"/>
      <protection/>
    </xf>
    <xf numFmtId="3" fontId="5" fillId="0" borderId="0" xfId="19" applyNumberFormat="1" applyFont="1" applyProtection="1">
      <alignment/>
      <protection/>
    </xf>
    <xf numFmtId="2" fontId="5" fillId="0" borderId="0" xfId="19" applyNumberFormat="1" applyFont="1" applyAlignment="1">
      <alignment horizontal="right"/>
      <protection/>
    </xf>
    <xf numFmtId="0" fontId="5" fillId="0" borderId="0" xfId="19" applyFont="1" applyAlignment="1" applyProtection="1">
      <alignment horizontal="right"/>
      <protection/>
    </xf>
    <xf numFmtId="2" fontId="5" fillId="0" borderId="0" xfId="19" applyNumberFormat="1" applyFont="1">
      <alignment/>
      <protection/>
    </xf>
    <xf numFmtId="3" fontId="5" fillId="0" borderId="0" xfId="19" applyNumberFormat="1" applyFont="1" applyBorder="1" applyProtection="1">
      <alignment/>
      <protection/>
    </xf>
    <xf numFmtId="0" fontId="5" fillId="0" borderId="0" xfId="19" applyFont="1" applyAlignment="1" applyProtection="1">
      <alignment horizontal="center"/>
      <protection/>
    </xf>
    <xf numFmtId="4" fontId="5" fillId="0" borderId="0" xfId="19" applyNumberFormat="1" applyFont="1" applyBorder="1" applyProtection="1">
      <alignment/>
      <protection/>
    </xf>
    <xf numFmtId="0" fontId="5" fillId="0" borderId="3" xfId="19" applyFont="1" applyBorder="1">
      <alignment/>
      <protection/>
    </xf>
    <xf numFmtId="0" fontId="5" fillId="0" borderId="4" xfId="19" applyFont="1" applyBorder="1" applyAlignment="1" applyProtection="1">
      <alignment horizontal="center"/>
      <protection/>
    </xf>
    <xf numFmtId="4" fontId="5" fillId="0" borderId="4" xfId="19" applyNumberFormat="1" applyFont="1" applyBorder="1">
      <alignment/>
      <protection/>
    </xf>
    <xf numFmtId="3" fontId="5" fillId="0" borderId="4" xfId="19" applyNumberFormat="1" applyFont="1" applyBorder="1" applyProtection="1">
      <alignment/>
      <protection/>
    </xf>
    <xf numFmtId="2" fontId="5" fillId="0" borderId="4" xfId="19" applyNumberFormat="1" applyFont="1" applyBorder="1">
      <alignment/>
      <protection/>
    </xf>
    <xf numFmtId="4" fontId="5" fillId="0" borderId="5" xfId="19" applyNumberFormat="1" applyFont="1" applyBorder="1" applyProtection="1">
      <alignment/>
      <protection/>
    </xf>
    <xf numFmtId="0" fontId="5" fillId="0" borderId="0" xfId="19" applyFont="1" quotePrefix="1">
      <alignment/>
      <protection/>
    </xf>
    <xf numFmtId="2" fontId="7" fillId="0" borderId="6" xfId="19" applyNumberFormat="1" applyFont="1" applyBorder="1">
      <alignment/>
      <protection/>
    </xf>
    <xf numFmtId="0" fontId="7" fillId="0" borderId="1" xfId="19" applyFont="1" applyBorder="1" applyAlignment="1" applyProtection="1">
      <alignment horizontal="center"/>
      <protection/>
    </xf>
    <xf numFmtId="2" fontId="5" fillId="0" borderId="1" xfId="19" applyNumberFormat="1" applyFont="1" applyBorder="1" applyProtection="1">
      <alignment/>
      <protection/>
    </xf>
    <xf numFmtId="2" fontId="5" fillId="0" borderId="1" xfId="19" applyNumberFormat="1" applyFont="1" applyBorder="1">
      <alignment/>
      <protection/>
    </xf>
    <xf numFmtId="4" fontId="5" fillId="0" borderId="7" xfId="19" applyNumberFormat="1" applyFont="1" applyBorder="1" applyProtection="1">
      <alignment/>
      <protection/>
    </xf>
    <xf numFmtId="0" fontId="7" fillId="0" borderId="0" xfId="19" applyFont="1">
      <alignment/>
      <protection/>
    </xf>
    <xf numFmtId="0" fontId="7" fillId="0" borderId="0" xfId="19" applyFont="1" applyAlignment="1" applyProtection="1">
      <alignment horizontal="center"/>
      <protection/>
    </xf>
    <xf numFmtId="2" fontId="5" fillId="0" borderId="0" xfId="19" applyNumberFormat="1" applyFont="1" applyProtection="1">
      <alignment/>
      <protection/>
    </xf>
    <xf numFmtId="165" fontId="5" fillId="0" borderId="0" xfId="0" applyNumberFormat="1" applyFont="1" applyAlignment="1">
      <alignment/>
    </xf>
    <xf numFmtId="0" fontId="9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w-calf budgets revised, 0801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00"/>
  <sheetViews>
    <sheetView tabSelected="1" workbookViewId="0" topLeftCell="A1">
      <selection activeCell="C5" sqref="C5"/>
    </sheetView>
  </sheetViews>
  <sheetFormatPr defaultColWidth="9.140625" defaultRowHeight="12.75"/>
  <cols>
    <col min="2" max="2" width="13.140625" style="0" customWidth="1"/>
    <col min="3" max="3" width="27.57421875" style="0" customWidth="1"/>
    <col min="5" max="5" width="10.28125" style="0" bestFit="1" customWidth="1"/>
    <col min="7" max="7" width="13.57421875" style="0" customWidth="1"/>
    <col min="10" max="10" width="14.00390625" style="0" customWidth="1"/>
    <col min="12" max="12" width="11.421875" style="0" customWidth="1"/>
    <col min="14" max="14" width="9.57421875" style="0" customWidth="1"/>
  </cols>
  <sheetData>
    <row r="1" spans="1:95" ht="15">
      <c r="A1" s="8"/>
      <c r="B1" s="8" t="s">
        <v>87</v>
      </c>
      <c r="C1" s="8"/>
      <c r="D1" s="8"/>
      <c r="E1" s="8"/>
      <c r="F1" s="8"/>
      <c r="G1" s="8"/>
      <c r="H1" s="8"/>
      <c r="I1" s="8"/>
      <c r="J1" s="8"/>
      <c r="K1" s="8"/>
      <c r="L1" s="8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</row>
    <row r="2" spans="1:120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15">
      <c r="A3" s="8" t="s">
        <v>85</v>
      </c>
      <c r="B3" s="8"/>
      <c r="C3" s="8"/>
      <c r="D3" s="8"/>
      <c r="E3" s="8"/>
      <c r="F3" s="8"/>
      <c r="G3" s="8"/>
      <c r="H3" s="8" t="s">
        <v>4</v>
      </c>
      <c r="I3" s="8"/>
      <c r="J3" s="66">
        <v>20</v>
      </c>
      <c r="K3" s="8"/>
      <c r="L3" s="66">
        <v>100</v>
      </c>
      <c r="M3" s="3"/>
      <c r="N3" s="3"/>
      <c r="O3" s="3"/>
      <c r="P3" s="3"/>
      <c r="Q3" s="3"/>
      <c r="R3" s="3"/>
      <c r="S3" s="3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5">
      <c r="A4" s="8"/>
      <c r="B4" s="8"/>
      <c r="C4" s="8"/>
      <c r="D4" s="8"/>
      <c r="E4" s="8"/>
      <c r="F4" s="8"/>
      <c r="G4" s="8"/>
      <c r="H4" s="8"/>
      <c r="I4" s="8"/>
      <c r="J4" s="8" t="s">
        <v>79</v>
      </c>
      <c r="K4" s="8"/>
      <c r="L4" s="8" t="s">
        <v>79</v>
      </c>
      <c r="M4" s="3"/>
      <c r="N4" s="3"/>
      <c r="O4" s="3"/>
      <c r="P4" s="3"/>
      <c r="Q4" s="3"/>
      <c r="R4" s="3"/>
      <c r="S4" s="3"/>
      <c r="T4" s="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5">
      <c r="A5" s="8"/>
      <c r="B5" s="9" t="s">
        <v>0</v>
      </c>
      <c r="C5" s="9"/>
      <c r="D5" s="8"/>
      <c r="E5" s="8"/>
      <c r="F5" s="8"/>
      <c r="G5" s="8"/>
      <c r="H5" s="10">
        <v>8</v>
      </c>
      <c r="I5" s="11"/>
      <c r="J5" s="8">
        <f>+H5*$J$3</f>
        <v>160</v>
      </c>
      <c r="K5" s="8"/>
      <c r="L5" s="8">
        <f>+H5*$L$3</f>
        <v>800</v>
      </c>
      <c r="M5" s="3"/>
      <c r="N5" s="3"/>
      <c r="O5" s="3"/>
      <c r="P5" s="3"/>
      <c r="Q5" s="3"/>
      <c r="R5" s="3"/>
      <c r="S5" s="3"/>
      <c r="T5" s="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ht="15">
      <c r="A6" s="8"/>
      <c r="B6" s="9" t="s">
        <v>1</v>
      </c>
      <c r="C6" s="9"/>
      <c r="D6" s="8"/>
      <c r="E6" s="8"/>
      <c r="F6" s="8"/>
      <c r="G6" s="8"/>
      <c r="H6" s="10">
        <v>7</v>
      </c>
      <c r="I6" s="11"/>
      <c r="J6" s="8">
        <f>+H6*$J$3</f>
        <v>140</v>
      </c>
      <c r="K6" s="8"/>
      <c r="L6" s="8">
        <f>+H6*$L$3</f>
        <v>700</v>
      </c>
      <c r="M6" s="3"/>
      <c r="N6" s="3"/>
      <c r="O6" s="3"/>
      <c r="P6" s="3"/>
      <c r="Q6" s="3"/>
      <c r="R6" s="3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</row>
    <row r="7" spans="1:120" ht="15">
      <c r="A7" s="8"/>
      <c r="B7" s="9"/>
      <c r="C7" s="9"/>
      <c r="D7" s="8"/>
      <c r="E7" s="8"/>
      <c r="F7" s="8"/>
      <c r="G7" s="8"/>
      <c r="H7" s="9"/>
      <c r="I7" s="8"/>
      <c r="J7" s="8"/>
      <c r="K7" s="8"/>
      <c r="L7" s="8"/>
      <c r="M7" s="3"/>
      <c r="N7" s="3"/>
      <c r="O7" s="3"/>
      <c r="P7" s="3"/>
      <c r="Q7" s="3"/>
      <c r="R7" s="3"/>
      <c r="S7" s="3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</row>
    <row r="8" spans="1:120" ht="15">
      <c r="A8" s="8"/>
      <c r="B8" s="9" t="s">
        <v>62</v>
      </c>
      <c r="C8" s="9"/>
      <c r="D8" s="8"/>
      <c r="E8" s="8"/>
      <c r="F8" s="8"/>
      <c r="G8" s="8"/>
      <c r="H8" s="9">
        <f>+H5*H6</f>
        <v>56</v>
      </c>
      <c r="I8" s="8"/>
      <c r="J8" s="8">
        <f>+H8*$J$3</f>
        <v>1120</v>
      </c>
      <c r="K8" s="8"/>
      <c r="L8" s="8">
        <f>+H8*$L$3</f>
        <v>5600</v>
      </c>
      <c r="M8" s="3"/>
      <c r="N8" s="3"/>
      <c r="O8" s="3"/>
      <c r="P8" s="3"/>
      <c r="Q8" s="3"/>
      <c r="R8" s="3"/>
      <c r="S8" s="3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1:120" ht="15">
      <c r="A9" s="8"/>
      <c r="B9" s="12" t="s">
        <v>2</v>
      </c>
      <c r="C9" s="9"/>
      <c r="D9" s="8"/>
      <c r="E9" s="8"/>
      <c r="F9" s="8"/>
      <c r="G9" s="13">
        <v>12.5</v>
      </c>
      <c r="H9" s="13"/>
      <c r="I9" s="8"/>
      <c r="J9" s="13"/>
      <c r="K9" s="8"/>
      <c r="L9" s="13"/>
      <c r="M9" s="3"/>
      <c r="N9" s="3"/>
      <c r="O9" s="3"/>
      <c r="P9" s="3"/>
      <c r="Q9" s="3"/>
      <c r="R9" s="3"/>
      <c r="S9" s="3"/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1:120" ht="15">
      <c r="A10" s="8"/>
      <c r="B10" s="14"/>
      <c r="C10" s="14"/>
      <c r="D10" s="8"/>
      <c r="E10" s="8"/>
      <c r="F10" s="8"/>
      <c r="G10" s="8"/>
      <c r="H10" s="15"/>
      <c r="I10" s="8"/>
      <c r="J10" s="8"/>
      <c r="K10" s="8"/>
      <c r="L10" s="8"/>
      <c r="M10" s="3"/>
      <c r="N10" s="3"/>
      <c r="O10" s="3"/>
      <c r="P10" s="3"/>
      <c r="Q10" s="3"/>
      <c r="R10" s="3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1:120" ht="15">
      <c r="A11" s="8"/>
      <c r="B11" s="12" t="s">
        <v>3</v>
      </c>
      <c r="C11" s="9"/>
      <c r="D11" s="8"/>
      <c r="E11" s="8"/>
      <c r="F11" s="8"/>
      <c r="G11" s="8"/>
      <c r="H11" s="16">
        <f>H8*(100-G9)/100</f>
        <v>49</v>
      </c>
      <c r="I11" s="8"/>
      <c r="J11" s="8">
        <f>+H11*$J$3</f>
        <v>980</v>
      </c>
      <c r="K11" s="8"/>
      <c r="L11" s="8">
        <f>+H11*$L$3</f>
        <v>4900</v>
      </c>
      <c r="M11" s="3"/>
      <c r="N11" s="3"/>
      <c r="O11" s="3"/>
      <c r="P11" s="3"/>
      <c r="Q11" s="3"/>
      <c r="R11" s="3"/>
      <c r="S11" s="3"/>
      <c r="T11" s="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20" ht="15">
      <c r="A12" s="8"/>
      <c r="B12" s="12"/>
      <c r="C12" s="9"/>
      <c r="D12" s="8"/>
      <c r="E12" s="8"/>
      <c r="F12" s="8"/>
      <c r="G12" s="8"/>
      <c r="H12" s="16"/>
      <c r="I12" s="8"/>
      <c r="J12" s="8"/>
      <c r="K12" s="8"/>
      <c r="L12" s="8"/>
      <c r="M12" s="3"/>
      <c r="N12" s="3"/>
      <c r="O12" s="3"/>
      <c r="P12" s="3"/>
      <c r="Q12" s="3"/>
      <c r="R12" s="3"/>
      <c r="S12" s="3"/>
      <c r="T12" s="3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20" ht="15">
      <c r="A13" s="8"/>
      <c r="B13" s="12" t="s">
        <v>80</v>
      </c>
      <c r="C13" s="9"/>
      <c r="D13" s="8"/>
      <c r="E13" s="8"/>
      <c r="F13" s="8"/>
      <c r="G13" s="17">
        <v>5</v>
      </c>
      <c r="H13" s="17"/>
      <c r="I13" s="8"/>
      <c r="J13" s="8"/>
      <c r="K13" s="8"/>
      <c r="L13" s="8"/>
      <c r="M13" s="3"/>
      <c r="N13" s="3"/>
      <c r="O13" s="3"/>
      <c r="P13" s="3"/>
      <c r="Q13" s="3"/>
      <c r="R13" s="3"/>
      <c r="S13" s="3"/>
      <c r="T13" s="3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20" ht="15">
      <c r="A14" s="8"/>
      <c r="B14" s="9"/>
      <c r="C14" s="9"/>
      <c r="D14" s="8"/>
      <c r="E14" s="8"/>
      <c r="F14" s="8"/>
      <c r="G14" s="8"/>
      <c r="H14" s="9"/>
      <c r="I14" s="8"/>
      <c r="J14" s="8"/>
      <c r="K14" s="8"/>
      <c r="L14" s="8"/>
      <c r="M14" s="3"/>
      <c r="N14" s="3"/>
      <c r="O14" s="3"/>
      <c r="P14" s="3"/>
      <c r="Q14" s="3"/>
      <c r="R14" s="3"/>
      <c r="S14" s="3"/>
      <c r="T14" s="3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20" ht="15">
      <c r="A15" s="8"/>
      <c r="B15" s="12" t="s">
        <v>73</v>
      </c>
      <c r="C15" s="9"/>
      <c r="D15" s="8"/>
      <c r="E15" s="8"/>
      <c r="F15" s="8"/>
      <c r="G15" s="8"/>
      <c r="H15" s="15">
        <f>+H11*G13</f>
        <v>245</v>
      </c>
      <c r="I15" s="8"/>
      <c r="J15" s="8">
        <f>+H15*$J$3</f>
        <v>4900</v>
      </c>
      <c r="K15" s="8"/>
      <c r="L15" s="8">
        <f>+H15*$L$3</f>
        <v>24500</v>
      </c>
      <c r="M15" s="3"/>
      <c r="N15" s="3"/>
      <c r="O15" s="3"/>
      <c r="P15" s="3"/>
      <c r="Q15" s="3"/>
      <c r="R15" s="3"/>
      <c r="S15" s="3"/>
      <c r="T15" s="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20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  <c r="O16" s="3"/>
      <c r="P16" s="3"/>
      <c r="Q16" s="3"/>
      <c r="R16" s="3"/>
      <c r="S16" s="3"/>
      <c r="T16" s="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2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  <c r="O17" s="3"/>
      <c r="P17" s="3"/>
      <c r="Q17" s="3"/>
      <c r="R17" s="3"/>
      <c r="S17" s="3"/>
      <c r="T17" s="3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 ht="15">
      <c r="A18" s="8" t="s">
        <v>5</v>
      </c>
      <c r="B18" s="8"/>
      <c r="C18" s="8"/>
      <c r="D18" s="8"/>
      <c r="E18" s="8"/>
      <c r="F18" s="8" t="s">
        <v>63</v>
      </c>
      <c r="G18" s="8"/>
      <c r="H18" s="8" t="s">
        <v>4</v>
      </c>
      <c r="I18" s="8"/>
      <c r="J18" s="8">
        <f>+J3</f>
        <v>20</v>
      </c>
      <c r="K18" s="8"/>
      <c r="L18" s="66">
        <v>100</v>
      </c>
      <c r="M18" s="3"/>
      <c r="N18" s="3"/>
      <c r="O18" s="3"/>
      <c r="P18" s="3"/>
      <c r="Q18" s="3"/>
      <c r="R18" s="3"/>
      <c r="S18" s="3"/>
      <c r="T18" s="3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 ht="15">
      <c r="A19" s="8"/>
      <c r="B19" s="8"/>
      <c r="C19" s="8"/>
      <c r="D19" s="8"/>
      <c r="E19" s="8"/>
      <c r="F19" s="8"/>
      <c r="G19" s="8"/>
      <c r="H19" s="8"/>
      <c r="I19" s="8"/>
      <c r="J19" s="8" t="s">
        <v>79</v>
      </c>
      <c r="K19" s="8"/>
      <c r="L19" s="8" t="s">
        <v>79</v>
      </c>
      <c r="M19" s="3"/>
      <c r="N19" s="3"/>
      <c r="O19" s="3"/>
      <c r="P19" s="3"/>
      <c r="Q19" s="3"/>
      <c r="R19" s="3"/>
      <c r="S19" s="3"/>
      <c r="T19" s="3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 ht="15">
      <c r="A20" s="8"/>
      <c r="B20" s="8" t="s">
        <v>74</v>
      </c>
      <c r="C20" s="8">
        <v>3.25</v>
      </c>
      <c r="D20" s="8">
        <f>+C20*H15</f>
        <v>796.25</v>
      </c>
      <c r="E20" s="8"/>
      <c r="F20" s="18">
        <v>0.2</v>
      </c>
      <c r="G20" s="8" t="s">
        <v>7</v>
      </c>
      <c r="H20" s="19">
        <f>+D20*F20</f>
        <v>159.25</v>
      </c>
      <c r="I20" s="19"/>
      <c r="J20" s="19">
        <f>+H20*J3</f>
        <v>3185</v>
      </c>
      <c r="K20" s="8"/>
      <c r="L20" s="19">
        <f>+H20*L$3</f>
        <v>15925</v>
      </c>
      <c r="M20" s="3"/>
      <c r="N20" s="3"/>
      <c r="O20" s="3"/>
      <c r="P20" s="3"/>
      <c r="Q20" s="3"/>
      <c r="R20" s="3"/>
      <c r="S20" s="3"/>
      <c r="T20" s="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 ht="15">
      <c r="A21" s="8"/>
      <c r="B21" s="8" t="s">
        <v>64</v>
      </c>
      <c r="C21" s="8"/>
      <c r="D21" s="8"/>
      <c r="E21" s="8"/>
      <c r="F21" s="20">
        <v>0.75</v>
      </c>
      <c r="G21" s="8"/>
      <c r="H21" s="19">
        <v>0.75</v>
      </c>
      <c r="I21" s="19"/>
      <c r="J21" s="19">
        <f>+H21*J3</f>
        <v>15</v>
      </c>
      <c r="K21" s="8"/>
      <c r="L21" s="19">
        <f aca="true" t="shared" si="0" ref="L21:L26">+H21*L$3</f>
        <v>75</v>
      </c>
      <c r="M21" s="3"/>
      <c r="N21" s="3"/>
      <c r="O21" s="3"/>
      <c r="P21" s="3"/>
      <c r="Q21" s="3"/>
      <c r="R21" s="3"/>
      <c r="S21" s="3"/>
      <c r="T21" s="3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 ht="15">
      <c r="A22" s="8"/>
      <c r="B22" s="8" t="s">
        <v>10</v>
      </c>
      <c r="C22" s="8"/>
      <c r="D22" s="8"/>
      <c r="E22" s="8"/>
      <c r="F22" s="8"/>
      <c r="G22" s="8"/>
      <c r="H22" s="19">
        <f>+H20*0.01</f>
        <v>1.5925</v>
      </c>
      <c r="I22" s="19"/>
      <c r="J22" s="19">
        <f>+H22*J3</f>
        <v>31.85</v>
      </c>
      <c r="K22" s="8"/>
      <c r="L22" s="19">
        <f t="shared" si="0"/>
        <v>159.25</v>
      </c>
      <c r="M22" s="3"/>
      <c r="N22" s="3"/>
      <c r="O22" s="3"/>
      <c r="P22" s="3"/>
      <c r="Q22" s="3"/>
      <c r="R22" s="3"/>
      <c r="S22" s="3"/>
      <c r="T22" s="3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 ht="15.75">
      <c r="A23" s="21"/>
      <c r="B23" s="8" t="s">
        <v>11</v>
      </c>
      <c r="C23" s="8" t="s">
        <v>13</v>
      </c>
      <c r="D23" s="8"/>
      <c r="E23" s="8" t="s">
        <v>12</v>
      </c>
      <c r="F23" s="22">
        <v>8.5</v>
      </c>
      <c r="G23" s="8"/>
      <c r="H23" s="23">
        <f>+((H20*2))*(12/H6*((F23/100)/12))</f>
        <v>3.8675</v>
      </c>
      <c r="I23" s="19"/>
      <c r="J23" s="19">
        <f>+H23*J3</f>
        <v>77.35000000000001</v>
      </c>
      <c r="K23" s="8"/>
      <c r="L23" s="19">
        <f t="shared" si="0"/>
        <v>386.75</v>
      </c>
      <c r="M23" s="3"/>
      <c r="N23" s="3"/>
      <c r="O23" s="3"/>
      <c r="P23" s="3"/>
      <c r="Q23" s="3"/>
      <c r="R23" s="3"/>
      <c r="S23" s="3"/>
      <c r="T23" s="3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 ht="15.75">
      <c r="A24" s="21"/>
      <c r="B24" s="8" t="s">
        <v>45</v>
      </c>
      <c r="C24" s="8"/>
      <c r="D24" s="8"/>
      <c r="E24" s="8"/>
      <c r="F24" s="8"/>
      <c r="G24" s="8"/>
      <c r="H24" s="19">
        <f>(+P81+P85)/20</f>
        <v>5.03475</v>
      </c>
      <c r="I24" s="19"/>
      <c r="J24" s="19">
        <f>+H24*J3</f>
        <v>100.695</v>
      </c>
      <c r="K24" s="8"/>
      <c r="L24" s="19">
        <f t="shared" si="0"/>
        <v>503.47499999999997</v>
      </c>
      <c r="M24" s="3"/>
      <c r="N24" s="3"/>
      <c r="O24" s="3"/>
      <c r="P24" s="3"/>
      <c r="Q24" s="3"/>
      <c r="R24" s="3"/>
      <c r="S24" s="3"/>
      <c r="T24" s="3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 ht="15.75">
      <c r="A25" s="21"/>
      <c r="B25" s="8" t="s">
        <v>59</v>
      </c>
      <c r="C25" s="8"/>
      <c r="D25" s="8"/>
      <c r="E25" s="20">
        <v>1.43</v>
      </c>
      <c r="F25" s="24">
        <v>8</v>
      </c>
      <c r="G25" s="8"/>
      <c r="H25" s="19">
        <f>+E25*F25</f>
        <v>11.44</v>
      </c>
      <c r="I25" s="19"/>
      <c r="J25" s="19">
        <f>+H25*J3</f>
        <v>228.79999999999998</v>
      </c>
      <c r="K25" s="8"/>
      <c r="L25" s="19">
        <f t="shared" si="0"/>
        <v>1144</v>
      </c>
      <c r="M25" s="3"/>
      <c r="N25" s="3"/>
      <c r="O25" s="3"/>
      <c r="P25" s="3"/>
      <c r="Q25" s="3"/>
      <c r="R25" s="3"/>
      <c r="S25" s="3"/>
      <c r="T25" s="3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 ht="16.5" thickBot="1">
      <c r="A26" s="21"/>
      <c r="B26" s="8" t="s">
        <v>86</v>
      </c>
      <c r="C26" s="8"/>
      <c r="D26" s="8"/>
      <c r="E26" s="8"/>
      <c r="F26" s="22">
        <v>0.2</v>
      </c>
      <c r="G26" s="8"/>
      <c r="H26" s="25">
        <f>+H8*F26</f>
        <v>11.200000000000001</v>
      </c>
      <c r="I26" s="19"/>
      <c r="J26" s="26">
        <f>+H26*J3</f>
        <v>224.00000000000003</v>
      </c>
      <c r="K26" s="8"/>
      <c r="L26" s="19">
        <f t="shared" si="0"/>
        <v>1120</v>
      </c>
      <c r="M26" s="3"/>
      <c r="N26" s="3"/>
      <c r="O26" s="3"/>
      <c r="P26" s="3"/>
      <c r="Q26" s="3"/>
      <c r="R26" s="3"/>
      <c r="S26" s="3"/>
      <c r="T26" s="3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 ht="15.75">
      <c r="A27" s="21"/>
      <c r="B27" s="8"/>
      <c r="C27" s="8"/>
      <c r="D27" s="8"/>
      <c r="E27" s="8"/>
      <c r="F27" s="8"/>
      <c r="G27" s="8"/>
      <c r="H27" s="19"/>
      <c r="I27" s="19"/>
      <c r="J27" s="19"/>
      <c r="K27" s="8"/>
      <c r="L27" s="19"/>
      <c r="M27" s="3"/>
      <c r="N27" s="3"/>
      <c r="O27" s="3"/>
      <c r="P27" s="3"/>
      <c r="Q27" s="3"/>
      <c r="R27" s="3"/>
      <c r="S27" s="3"/>
      <c r="T27" s="3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 ht="15.75">
      <c r="A28" s="21"/>
      <c r="B28" s="8" t="s">
        <v>14</v>
      </c>
      <c r="C28" s="8"/>
      <c r="D28" s="8"/>
      <c r="E28" s="8"/>
      <c r="F28" s="8"/>
      <c r="G28" s="8"/>
      <c r="H28" s="19">
        <f>+SUM(H20:H26)</f>
        <v>193.13475</v>
      </c>
      <c r="I28" s="19"/>
      <c r="J28" s="19">
        <f>+SUM(J20:J26)</f>
        <v>3862.695</v>
      </c>
      <c r="K28" s="8"/>
      <c r="L28" s="19">
        <f>+SUM(L20:L26)</f>
        <v>19313.475</v>
      </c>
      <c r="M28" s="3"/>
      <c r="N28" s="3"/>
      <c r="O28" s="3"/>
      <c r="P28" s="3"/>
      <c r="Q28" s="3"/>
      <c r="R28" s="3"/>
      <c r="S28" s="3"/>
      <c r="T28" s="3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 ht="15.7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 ht="15.75">
      <c r="A30" s="21"/>
      <c r="B30" s="8" t="s">
        <v>15</v>
      </c>
      <c r="C30" s="8"/>
      <c r="D30" s="8"/>
      <c r="E30" s="8"/>
      <c r="F30" s="8"/>
      <c r="G30" s="8"/>
      <c r="H30" s="19">
        <f>+H28/H15</f>
        <v>0.7883051020408163</v>
      </c>
      <c r="I30" s="19"/>
      <c r="J30" s="19">
        <f>+J28/J15</f>
        <v>0.7883051020408164</v>
      </c>
      <c r="K30" s="8"/>
      <c r="L30" s="19">
        <f>+L28/L15</f>
        <v>0.7883051020408163</v>
      </c>
      <c r="M30" s="3"/>
      <c r="N30" s="3"/>
      <c r="O30" s="3"/>
      <c r="P30" s="3"/>
      <c r="Q30" s="3"/>
      <c r="R30" s="3"/>
      <c r="S30" s="3"/>
      <c r="T30" s="3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 ht="15.7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3"/>
      <c r="N31" s="3"/>
      <c r="O31" s="3"/>
      <c r="P31" s="3"/>
      <c r="Q31" s="3"/>
      <c r="R31" s="3"/>
      <c r="S31" s="3"/>
      <c r="T31" s="3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 ht="15.75">
      <c r="A32" s="21"/>
      <c r="B32" s="8"/>
      <c r="C32" s="8" t="s">
        <v>75</v>
      </c>
      <c r="D32" s="8"/>
      <c r="E32" s="8"/>
      <c r="F32" s="8"/>
      <c r="G32" s="8"/>
      <c r="H32" s="8"/>
      <c r="I32" s="8"/>
      <c r="J32" s="8"/>
      <c r="K32" s="8"/>
      <c r="L32" s="8"/>
      <c r="M32" s="3"/>
      <c r="N32" s="3"/>
      <c r="O32" s="3"/>
      <c r="P32" s="3"/>
      <c r="Q32" s="3"/>
      <c r="R32" s="3"/>
      <c r="S32" s="3"/>
      <c r="T32" s="3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20" ht="15.75">
      <c r="A33" s="21"/>
      <c r="B33" s="8"/>
      <c r="C33" s="8" t="s">
        <v>76</v>
      </c>
      <c r="D33" s="8"/>
      <c r="E33" s="8"/>
      <c r="F33" s="8"/>
      <c r="G33" s="8"/>
      <c r="H33" s="8"/>
      <c r="I33" s="8"/>
      <c r="J33" s="8"/>
      <c r="K33" s="8"/>
      <c r="L33" s="8"/>
      <c r="M33" s="3"/>
      <c r="N33" s="3"/>
      <c r="O33" s="3"/>
      <c r="P33" s="3"/>
      <c r="Q33" s="3"/>
      <c r="R33" s="3"/>
      <c r="S33" s="3"/>
      <c r="T33" s="3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 ht="15.75">
      <c r="A34" s="21"/>
      <c r="B34" s="8" t="s">
        <v>43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3"/>
      <c r="N34" s="3"/>
      <c r="O34" s="3"/>
      <c r="P34" s="3"/>
      <c r="Q34" s="3"/>
      <c r="R34" s="3"/>
      <c r="S34" s="3"/>
      <c r="T34" s="3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 ht="15.75">
      <c r="A35" s="21"/>
      <c r="B35" s="8" t="s">
        <v>84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3"/>
      <c r="N35" s="3"/>
      <c r="O35" s="3"/>
      <c r="P35" s="3"/>
      <c r="Q35" s="3"/>
      <c r="R35" s="3"/>
      <c r="S35" s="3"/>
      <c r="T35" s="3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 ht="15.75">
      <c r="A36" s="21"/>
      <c r="B36" s="8" t="s">
        <v>65</v>
      </c>
      <c r="C36" s="8"/>
      <c r="D36" s="8"/>
      <c r="E36" s="8"/>
      <c r="F36" s="8"/>
      <c r="G36" s="19"/>
      <c r="H36" s="19">
        <f>+J36/J3</f>
        <v>4.9</v>
      </c>
      <c r="I36" s="19"/>
      <c r="J36" s="19">
        <f>+O91</f>
        <v>98</v>
      </c>
      <c r="K36" s="8"/>
      <c r="L36" s="8">
        <f>+J36*(L$3/J$3)</f>
        <v>490</v>
      </c>
      <c r="M36" s="3"/>
      <c r="N36" s="3"/>
      <c r="O36" s="3"/>
      <c r="P36" s="3"/>
      <c r="Q36" s="3"/>
      <c r="R36" s="3"/>
      <c r="S36" s="3"/>
      <c r="T36" s="3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 ht="15.75">
      <c r="A37" s="21"/>
      <c r="B37" s="8" t="s">
        <v>66</v>
      </c>
      <c r="C37" s="8"/>
      <c r="D37" s="8"/>
      <c r="E37" s="8"/>
      <c r="F37" s="8"/>
      <c r="G37" s="19"/>
      <c r="H37" s="19">
        <f>+J37/J3</f>
        <v>26.85833333333333</v>
      </c>
      <c r="I37" s="19"/>
      <c r="J37" s="19">
        <f>+O81</f>
        <v>537.1666666666666</v>
      </c>
      <c r="K37" s="8"/>
      <c r="L37" s="8">
        <f>+J37*(L$3/J$3)</f>
        <v>2685.833333333333</v>
      </c>
      <c r="M37" s="3"/>
      <c r="N37" s="3"/>
      <c r="O37" s="3"/>
      <c r="P37" s="3"/>
      <c r="Q37" s="3"/>
      <c r="R37" s="3"/>
      <c r="S37" s="3"/>
      <c r="T37" s="3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 ht="15.75">
      <c r="A38" s="21"/>
      <c r="B38" s="8" t="s">
        <v>67</v>
      </c>
      <c r="C38" s="8"/>
      <c r="D38" s="8"/>
      <c r="E38" s="8"/>
      <c r="F38" s="8"/>
      <c r="G38" s="19"/>
      <c r="H38" s="19">
        <f>+J38/J3</f>
        <v>3.864</v>
      </c>
      <c r="I38" s="19"/>
      <c r="J38" s="19">
        <f>+O85</f>
        <v>77.28</v>
      </c>
      <c r="K38" s="8"/>
      <c r="L38" s="8">
        <f>+J38*(L$3/J$3)</f>
        <v>386.4</v>
      </c>
      <c r="M38" s="3"/>
      <c r="N38" s="3"/>
      <c r="O38" s="3"/>
      <c r="P38" s="3"/>
      <c r="Q38" s="3"/>
      <c r="R38" s="3"/>
      <c r="S38" s="3"/>
      <c r="T38" s="3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 ht="15.75">
      <c r="A39" s="21"/>
      <c r="B39" s="8"/>
      <c r="C39" s="8"/>
      <c r="D39" s="8"/>
      <c r="E39" s="8"/>
      <c r="F39" s="8"/>
      <c r="G39" s="19"/>
      <c r="H39" s="19"/>
      <c r="I39" s="19"/>
      <c r="J39" s="19"/>
      <c r="K39" s="8"/>
      <c r="L39" s="8"/>
      <c r="M39" s="3"/>
      <c r="N39" s="3"/>
      <c r="O39" s="3"/>
      <c r="P39" s="3"/>
      <c r="Q39" s="3"/>
      <c r="R39" s="3"/>
      <c r="S39" s="3"/>
      <c r="T39" s="3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 ht="16.5" thickBot="1">
      <c r="A40" s="21"/>
      <c r="B40" s="8" t="s">
        <v>81</v>
      </c>
      <c r="C40" s="8"/>
      <c r="D40" s="8"/>
      <c r="E40" s="65">
        <v>0.085</v>
      </c>
      <c r="F40" s="8" t="s">
        <v>82</v>
      </c>
      <c r="G40" s="19"/>
      <c r="H40" s="25">
        <f>+J40/J3</f>
        <v>6.5464875000000005</v>
      </c>
      <c r="I40" s="19"/>
      <c r="J40" s="26">
        <f>+(((G81+N81)+(G85-N85)+(G91+N91))/2)*(E40)</f>
        <v>130.92975</v>
      </c>
      <c r="K40" s="8"/>
      <c r="L40" s="19">
        <f>+J40*(L$3/J$3)</f>
        <v>654.6487500000001</v>
      </c>
      <c r="M40" s="3"/>
      <c r="N40" s="3"/>
      <c r="O40" s="3"/>
      <c r="P40" s="3"/>
      <c r="Q40" s="3"/>
      <c r="R40" s="3"/>
      <c r="S40" s="3"/>
      <c r="T40" s="3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 ht="15.75">
      <c r="A41" s="21"/>
      <c r="B41" s="8"/>
      <c r="C41" s="8"/>
      <c r="D41" s="8"/>
      <c r="E41" s="8"/>
      <c r="F41" s="8"/>
      <c r="G41" s="19"/>
      <c r="H41" s="19"/>
      <c r="I41" s="19"/>
      <c r="J41" s="19"/>
      <c r="K41" s="8"/>
      <c r="L41" s="8"/>
      <c r="M41" s="3"/>
      <c r="N41" s="3"/>
      <c r="O41" s="3"/>
      <c r="P41" s="3"/>
      <c r="Q41" s="3"/>
      <c r="R41" s="3"/>
      <c r="S41" s="3"/>
      <c r="T41" s="3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 ht="15.75">
      <c r="A42" s="21"/>
      <c r="B42" s="8"/>
      <c r="C42" s="8"/>
      <c r="D42" s="8"/>
      <c r="E42" s="8"/>
      <c r="F42" s="8"/>
      <c r="G42" s="19"/>
      <c r="H42" s="19"/>
      <c r="I42" s="19"/>
      <c r="J42" s="19"/>
      <c r="K42" s="8"/>
      <c r="L42" s="8"/>
      <c r="M42" s="3"/>
      <c r="N42" s="3"/>
      <c r="O42" s="3"/>
      <c r="P42" s="3"/>
      <c r="Q42" s="3"/>
      <c r="R42" s="3"/>
      <c r="S42" s="3"/>
      <c r="T42" s="3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 ht="15.75">
      <c r="A43" s="21"/>
      <c r="B43" s="8" t="s">
        <v>48</v>
      </c>
      <c r="C43" s="8"/>
      <c r="D43" s="8"/>
      <c r="E43" s="8"/>
      <c r="F43" s="8"/>
      <c r="G43" s="19"/>
      <c r="H43" s="19">
        <f>+SUM(H36:H40)</f>
        <v>42.16882083333333</v>
      </c>
      <c r="I43" s="19"/>
      <c r="J43" s="19">
        <f>+SUM(J36:J40)</f>
        <v>843.3764166666666</v>
      </c>
      <c r="K43" s="8"/>
      <c r="L43" s="19">
        <f>+SUM(L36:L40)</f>
        <v>4216.882083333333</v>
      </c>
      <c r="N43" s="3"/>
      <c r="O43" s="3"/>
      <c r="P43" s="3"/>
      <c r="Q43" s="3"/>
      <c r="R43" s="3"/>
      <c r="S43" s="3"/>
      <c r="T43" s="3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 ht="15.75">
      <c r="A44" s="21"/>
      <c r="B44" s="8"/>
      <c r="C44" s="8"/>
      <c r="D44" s="8"/>
      <c r="E44" s="8"/>
      <c r="F44" s="8"/>
      <c r="G44" s="19"/>
      <c r="H44" s="19"/>
      <c r="I44" s="19"/>
      <c r="J44" s="19"/>
      <c r="K44" s="8"/>
      <c r="L44" s="8"/>
      <c r="M44" s="3"/>
      <c r="N44" s="3"/>
      <c r="O44" s="3"/>
      <c r="P44" s="3"/>
      <c r="Q44" s="3"/>
      <c r="R44" s="3"/>
      <c r="S44" s="3"/>
      <c r="T44" s="3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 ht="15.7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 ht="15.75">
      <c r="A46" s="21"/>
      <c r="B46" s="8" t="s">
        <v>49</v>
      </c>
      <c r="C46" s="8"/>
      <c r="D46" s="8"/>
      <c r="E46" s="8"/>
      <c r="F46" s="8"/>
      <c r="G46" s="19"/>
      <c r="H46" s="19">
        <f>+H28+H43</f>
        <v>235.3035708333333</v>
      </c>
      <c r="I46" s="19"/>
      <c r="J46" s="19">
        <f>+J28+J43</f>
        <v>4706.071416666667</v>
      </c>
      <c r="K46" s="8"/>
      <c r="L46" s="19">
        <f>+L28+L43</f>
        <v>23530.357083333332</v>
      </c>
      <c r="M46" s="3"/>
      <c r="N46" s="3"/>
      <c r="O46" s="3"/>
      <c r="P46" s="3"/>
      <c r="Q46" s="3"/>
      <c r="R46" s="3"/>
      <c r="S46" s="3"/>
      <c r="T46" s="3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 ht="15.75">
      <c r="A47" s="21"/>
      <c r="B47" s="8"/>
      <c r="C47" s="8"/>
      <c r="D47" s="8"/>
      <c r="E47" s="8"/>
      <c r="F47" s="19"/>
      <c r="G47" s="19"/>
      <c r="H47" s="19"/>
      <c r="I47" s="19"/>
      <c r="J47" s="19"/>
      <c r="K47" s="8"/>
      <c r="L47" s="8"/>
      <c r="M47" s="3"/>
      <c r="N47" s="3"/>
      <c r="O47" s="3"/>
      <c r="P47" s="3"/>
      <c r="Q47" s="3"/>
      <c r="R47" s="3"/>
      <c r="S47" s="3"/>
      <c r="T47" s="3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 ht="15.75">
      <c r="A48" s="21"/>
      <c r="B48" s="8" t="s">
        <v>50</v>
      </c>
      <c r="C48" s="8"/>
      <c r="D48" s="8"/>
      <c r="E48" s="8"/>
      <c r="F48" s="19"/>
      <c r="G48" s="19"/>
      <c r="H48" s="19">
        <f>+H46/H15</f>
        <v>0.960422738095238</v>
      </c>
      <c r="I48" s="19"/>
      <c r="J48" s="19">
        <f>+J46/J15</f>
        <v>0.9604227380952381</v>
      </c>
      <c r="K48" s="8"/>
      <c r="L48" s="19">
        <f>+L46/L15</f>
        <v>0.960422738095238</v>
      </c>
      <c r="M48" s="3"/>
      <c r="N48" s="3"/>
      <c r="O48" s="3"/>
      <c r="P48" s="3"/>
      <c r="Q48" s="3"/>
      <c r="R48" s="3"/>
      <c r="S48" s="3"/>
      <c r="T48" s="3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20" ht="15.75">
      <c r="A49" s="21"/>
      <c r="B49" s="8"/>
      <c r="C49" s="8"/>
      <c r="D49" s="8"/>
      <c r="E49" s="8"/>
      <c r="F49" s="19"/>
      <c r="G49" s="19"/>
      <c r="H49" s="19"/>
      <c r="I49" s="19"/>
      <c r="J49" s="19"/>
      <c r="K49" s="8"/>
      <c r="L49" s="8"/>
      <c r="M49" s="3"/>
      <c r="N49" s="3"/>
      <c r="O49" s="3"/>
      <c r="P49" s="3"/>
      <c r="Q49" s="3"/>
      <c r="R49" s="3"/>
      <c r="S49" s="3"/>
      <c r="T49" s="3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 ht="15.75">
      <c r="A50" s="21"/>
      <c r="B50" s="8"/>
      <c r="C50" s="8"/>
      <c r="D50" s="8"/>
      <c r="E50" s="8"/>
      <c r="F50" s="19"/>
      <c r="G50" s="19"/>
      <c r="H50" s="19"/>
      <c r="I50" s="19"/>
      <c r="J50" s="19"/>
      <c r="K50" s="8"/>
      <c r="L50" s="8"/>
      <c r="M50" s="3"/>
      <c r="N50" s="3"/>
      <c r="O50" s="3"/>
      <c r="P50" s="3"/>
      <c r="Q50" s="3"/>
      <c r="R50" s="3"/>
      <c r="S50" s="3"/>
      <c r="T50" s="3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 ht="15.7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3"/>
      <c r="N51" s="3"/>
      <c r="O51" s="3"/>
      <c r="P51" s="3"/>
      <c r="Q51" s="3"/>
      <c r="R51" s="3"/>
      <c r="S51" s="3"/>
      <c r="T51" s="3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 ht="15.7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3"/>
      <c r="N52" s="3"/>
      <c r="O52" s="3"/>
      <c r="P52" s="3"/>
      <c r="Q52" s="3"/>
      <c r="R52" s="3"/>
      <c r="S52" s="3"/>
      <c r="T52" s="3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 ht="15.7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3"/>
      <c r="N53" s="3"/>
      <c r="O53" s="3"/>
      <c r="P53" s="3"/>
      <c r="Q53" s="3"/>
      <c r="R53" s="3"/>
      <c r="S53" s="3"/>
      <c r="T53" s="3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 ht="15.7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3"/>
      <c r="N54" s="3"/>
      <c r="O54" s="3"/>
      <c r="P54" s="3"/>
      <c r="Q54" s="3"/>
      <c r="R54" s="3"/>
      <c r="S54" s="3"/>
      <c r="T54" s="3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 ht="15.7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3"/>
      <c r="N55" s="3"/>
      <c r="O55" s="3"/>
      <c r="P55" s="3"/>
      <c r="Q55" s="3"/>
      <c r="R55" s="3"/>
      <c r="S55" s="3"/>
      <c r="T55" s="3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 ht="15.75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3"/>
      <c r="N56" s="3"/>
      <c r="O56" s="3"/>
      <c r="P56" s="3"/>
      <c r="Q56" s="3"/>
      <c r="R56" s="3"/>
      <c r="S56" s="3"/>
      <c r="T56" s="3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 ht="15.75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3"/>
      <c r="N57" s="3"/>
      <c r="O57" s="3"/>
      <c r="P57" s="3"/>
      <c r="Q57" s="3"/>
      <c r="R57" s="3"/>
      <c r="S57" s="3"/>
      <c r="T57" s="3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 ht="15.75">
      <c r="A58" s="2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3"/>
      <c r="N58" s="3"/>
      <c r="O58" s="3"/>
      <c r="P58" s="3"/>
      <c r="Q58" s="3"/>
      <c r="R58" s="3"/>
      <c r="S58" s="3"/>
      <c r="T58" s="3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95" ht="15.75">
      <c r="A59" s="2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3"/>
      <c r="N59" s="3"/>
      <c r="O59" s="3"/>
      <c r="P59" s="3"/>
      <c r="Q59" s="3"/>
      <c r="R59" s="3"/>
      <c r="S59" s="3"/>
      <c r="T59" s="3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</row>
    <row r="60" spans="1:95" ht="15.75">
      <c r="A60" s="2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3"/>
      <c r="N60" s="3"/>
      <c r="O60" s="3"/>
      <c r="P60" s="3"/>
      <c r="Q60" s="3"/>
      <c r="R60" s="3"/>
      <c r="S60" s="3"/>
      <c r="T60" s="3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</row>
    <row r="61" spans="1:95" ht="15.75">
      <c r="A61" s="2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3"/>
      <c r="N61" s="3"/>
      <c r="O61" s="3"/>
      <c r="P61" s="3"/>
      <c r="Q61" s="3"/>
      <c r="R61" s="3"/>
      <c r="S61" s="3"/>
      <c r="T61" s="3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</row>
    <row r="62" spans="1:95" ht="15.75">
      <c r="A62" s="2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3"/>
      <c r="N62" s="3"/>
      <c r="O62" s="3"/>
      <c r="P62" s="3"/>
      <c r="Q62" s="3"/>
      <c r="R62" s="3"/>
      <c r="S62" s="3"/>
      <c r="T62" s="3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1:95" ht="15.75">
      <c r="A63" s="2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3"/>
      <c r="N63" s="3"/>
      <c r="O63" s="3"/>
      <c r="P63" s="3"/>
      <c r="Q63" s="3"/>
      <c r="R63" s="3"/>
      <c r="S63" s="3"/>
      <c r="T63" s="3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</row>
    <row r="64" spans="1:95" ht="15.75">
      <c r="A64" s="2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3"/>
      <c r="N64" s="3"/>
      <c r="O64" s="3"/>
      <c r="P64" s="3"/>
      <c r="Q64" s="3"/>
      <c r="R64" s="3"/>
      <c r="S64" s="3"/>
      <c r="T64" s="3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</row>
    <row r="65" spans="1:95" ht="15.75">
      <c r="A65" s="21"/>
      <c r="B65" s="8"/>
      <c r="C65" s="8" t="s">
        <v>72</v>
      </c>
      <c r="D65" s="8"/>
      <c r="E65" s="8"/>
      <c r="F65" s="8"/>
      <c r="G65" s="8"/>
      <c r="H65" s="8"/>
      <c r="I65" s="8"/>
      <c r="J65" s="8"/>
      <c r="K65" s="8"/>
      <c r="L65" s="8"/>
      <c r="M65" s="3"/>
      <c r="N65" s="3"/>
      <c r="O65" s="3"/>
      <c r="P65" s="3"/>
      <c r="Q65" s="3"/>
      <c r="R65" s="3"/>
      <c r="S65" s="3"/>
      <c r="T65" s="3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</row>
    <row r="66" spans="1:95" ht="15.75">
      <c r="A66" s="2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3"/>
      <c r="N66" s="3"/>
      <c r="O66" s="3"/>
      <c r="P66" s="3"/>
      <c r="Q66" s="3"/>
      <c r="R66" s="3"/>
      <c r="S66" s="3"/>
      <c r="T66" s="3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</row>
    <row r="67" spans="1:95" ht="15.75">
      <c r="A67" s="2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3"/>
      <c r="N67" s="3"/>
      <c r="O67" s="3"/>
      <c r="P67" s="3"/>
      <c r="Q67" s="3"/>
      <c r="R67" s="3"/>
      <c r="S67" s="3"/>
      <c r="T67" s="3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1:95" ht="15.75">
      <c r="A68" s="21"/>
      <c r="B68" s="14"/>
      <c r="C68" s="14"/>
      <c r="D68" s="14" t="s">
        <v>16</v>
      </c>
      <c r="E68" s="11" t="s">
        <v>17</v>
      </c>
      <c r="F68" s="27" t="s">
        <v>18</v>
      </c>
      <c r="G68" s="11" t="s">
        <v>19</v>
      </c>
      <c r="H68" s="28" t="s">
        <v>20</v>
      </c>
      <c r="I68" s="27" t="s">
        <v>21</v>
      </c>
      <c r="J68" s="14"/>
      <c r="K68" s="29"/>
      <c r="L68" s="9"/>
      <c r="M68" s="1"/>
      <c r="N68" s="1"/>
      <c r="O68" s="1" t="s">
        <v>83</v>
      </c>
      <c r="P68" s="1" t="s">
        <v>83</v>
      </c>
      <c r="Q68" s="1"/>
      <c r="R68" s="1"/>
      <c r="S68" s="1"/>
      <c r="T68" s="1"/>
      <c r="U68" s="1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1:95" ht="15.75">
      <c r="A69" s="21"/>
      <c r="B69" s="30" t="s">
        <v>22</v>
      </c>
      <c r="C69" s="30"/>
      <c r="D69" s="30" t="s">
        <v>23</v>
      </c>
      <c r="E69" s="31"/>
      <c r="F69" s="32" t="s">
        <v>24</v>
      </c>
      <c r="G69" s="31" t="s">
        <v>25</v>
      </c>
      <c r="H69" s="33" t="s">
        <v>26</v>
      </c>
      <c r="I69" s="34"/>
      <c r="J69" s="35"/>
      <c r="K69" s="29"/>
      <c r="L69" s="9"/>
      <c r="M69" s="1"/>
      <c r="N69" s="4" t="s">
        <v>27</v>
      </c>
      <c r="O69" s="4" t="s">
        <v>28</v>
      </c>
      <c r="P69" s="4" t="s">
        <v>29</v>
      </c>
      <c r="Q69" s="4" t="s">
        <v>30</v>
      </c>
      <c r="R69" s="1"/>
      <c r="S69" s="1"/>
      <c r="T69" s="1"/>
      <c r="U69" s="1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</row>
    <row r="70" spans="1:95" ht="15.75">
      <c r="A70" s="21"/>
      <c r="B70" s="9" t="s">
        <v>31</v>
      </c>
      <c r="C70" s="9"/>
      <c r="D70" s="36"/>
      <c r="E70" s="11"/>
      <c r="F70" s="9"/>
      <c r="G70" s="9"/>
      <c r="H70" s="37"/>
      <c r="I70" s="36"/>
      <c r="J70" s="9"/>
      <c r="K70" s="29"/>
      <c r="L70" s="9"/>
      <c r="M70" s="1"/>
      <c r="N70" s="4" t="s">
        <v>32</v>
      </c>
      <c r="O70" s="4" t="s">
        <v>33</v>
      </c>
      <c r="P70" s="1"/>
      <c r="Q70" s="1"/>
      <c r="R70" s="1"/>
      <c r="S70" s="1"/>
      <c r="T70" s="1"/>
      <c r="U70" s="1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5" ht="15.75">
      <c r="A71" s="21"/>
      <c r="B71" s="9" t="s">
        <v>34</v>
      </c>
      <c r="C71" s="9"/>
      <c r="D71" s="38">
        <v>25</v>
      </c>
      <c r="E71" s="39">
        <v>20</v>
      </c>
      <c r="F71" s="9">
        <v>1</v>
      </c>
      <c r="G71" s="40">
        <f>D71*E71*F71</f>
        <v>500</v>
      </c>
      <c r="H71" s="15">
        <v>0</v>
      </c>
      <c r="I71" s="9">
        <v>3</v>
      </c>
      <c r="J71" s="29"/>
      <c r="K71" s="29"/>
      <c r="L71" s="9"/>
      <c r="M71" s="1"/>
      <c r="N71" s="6">
        <f aca="true" t="shared" si="1" ref="N71:N76">G71*H71/100</f>
        <v>0</v>
      </c>
      <c r="O71" s="6">
        <f aca="true" t="shared" si="2" ref="O71:O76">IF(G71=0,0,(G71-N71)/I71)</f>
        <v>166.66666666666666</v>
      </c>
      <c r="P71" s="6">
        <f aca="true" t="shared" si="3" ref="P71:P76">IF(G71=0,0,(0.15*G71)/I71)</f>
        <v>25</v>
      </c>
      <c r="Q71" s="6">
        <f aca="true" t="shared" si="4" ref="Q71:Q76">0.0075*G71</f>
        <v>3.75</v>
      </c>
      <c r="R71" s="1"/>
      <c r="S71" s="1"/>
      <c r="T71" s="1"/>
      <c r="U71" s="1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</row>
    <row r="72" spans="1:95" ht="15.75">
      <c r="A72" s="21"/>
      <c r="B72" s="9" t="s">
        <v>35</v>
      </c>
      <c r="C72" s="9"/>
      <c r="D72" s="38">
        <v>25</v>
      </c>
      <c r="E72" s="39">
        <v>14</v>
      </c>
      <c r="F72" s="9">
        <v>1</v>
      </c>
      <c r="G72" s="40">
        <f aca="true" t="shared" si="5" ref="G72:G85">D72*E72*F72</f>
        <v>350</v>
      </c>
      <c r="H72" s="16">
        <v>0</v>
      </c>
      <c r="I72" s="9">
        <v>3</v>
      </c>
      <c r="J72" s="29"/>
      <c r="K72" s="29"/>
      <c r="L72" s="9"/>
      <c r="M72" s="1"/>
      <c r="N72" s="6">
        <f t="shared" si="1"/>
        <v>0</v>
      </c>
      <c r="O72" s="6">
        <f t="shared" si="2"/>
        <v>116.66666666666667</v>
      </c>
      <c r="P72" s="6">
        <f t="shared" si="3"/>
        <v>17.5</v>
      </c>
      <c r="Q72" s="6">
        <f t="shared" si="4"/>
        <v>2.625</v>
      </c>
      <c r="R72" s="1"/>
      <c r="S72" s="1"/>
      <c r="T72" s="1"/>
      <c r="U72" s="1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  <row r="73" spans="1:95" ht="15.75">
      <c r="A73" s="21"/>
      <c r="B73" s="9" t="s">
        <v>36</v>
      </c>
      <c r="C73" s="9"/>
      <c r="D73" s="38">
        <v>20</v>
      </c>
      <c r="E73" s="39">
        <v>2</v>
      </c>
      <c r="F73" s="9">
        <v>1</v>
      </c>
      <c r="G73" s="40">
        <f t="shared" si="5"/>
        <v>40</v>
      </c>
      <c r="H73" s="16">
        <v>0</v>
      </c>
      <c r="I73" s="9">
        <v>3</v>
      </c>
      <c r="J73" s="29"/>
      <c r="K73" s="29"/>
      <c r="L73" s="9"/>
      <c r="M73" s="1"/>
      <c r="N73" s="6">
        <f t="shared" si="1"/>
        <v>0</v>
      </c>
      <c r="O73" s="6">
        <f t="shared" si="2"/>
        <v>13.333333333333334</v>
      </c>
      <c r="P73" s="6">
        <f t="shared" si="3"/>
        <v>2</v>
      </c>
      <c r="Q73" s="6">
        <f t="shared" si="4"/>
        <v>0.3</v>
      </c>
      <c r="R73" s="1"/>
      <c r="S73" s="1"/>
      <c r="T73" s="1"/>
      <c r="U73" s="1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</row>
    <row r="74" spans="1:95" ht="15.75">
      <c r="A74" s="21"/>
      <c r="B74" s="9" t="s">
        <v>37</v>
      </c>
      <c r="C74" s="9"/>
      <c r="D74" s="38">
        <v>20</v>
      </c>
      <c r="E74" s="39">
        <v>3</v>
      </c>
      <c r="F74" s="9">
        <v>1</v>
      </c>
      <c r="G74" s="40">
        <f t="shared" si="5"/>
        <v>60</v>
      </c>
      <c r="H74" s="16">
        <v>0</v>
      </c>
      <c r="I74" s="9">
        <v>3</v>
      </c>
      <c r="J74" s="29"/>
      <c r="K74" s="29"/>
      <c r="L74" s="9"/>
      <c r="M74" s="1"/>
      <c r="N74" s="6">
        <f t="shared" si="1"/>
        <v>0</v>
      </c>
      <c r="O74" s="6">
        <f t="shared" si="2"/>
        <v>20</v>
      </c>
      <c r="P74" s="6">
        <f t="shared" si="3"/>
        <v>3</v>
      </c>
      <c r="Q74" s="6">
        <f t="shared" si="4"/>
        <v>0.44999999999999996</v>
      </c>
      <c r="R74" s="1"/>
      <c r="S74" s="1"/>
      <c r="T74" s="1"/>
      <c r="U74" s="1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</row>
    <row r="75" spans="1:95" ht="15.75">
      <c r="A75" s="21"/>
      <c r="B75" s="9" t="s">
        <v>38</v>
      </c>
      <c r="C75" s="9"/>
      <c r="D75" s="38">
        <v>15</v>
      </c>
      <c r="E75" s="39">
        <v>15</v>
      </c>
      <c r="F75" s="9">
        <v>1</v>
      </c>
      <c r="G75" s="40">
        <f t="shared" si="5"/>
        <v>225</v>
      </c>
      <c r="H75" s="41">
        <v>0</v>
      </c>
      <c r="I75" s="9">
        <v>3</v>
      </c>
      <c r="J75" s="29"/>
      <c r="K75" s="29"/>
      <c r="L75" s="9"/>
      <c r="M75" s="1"/>
      <c r="N75" s="6">
        <f t="shared" si="1"/>
        <v>0</v>
      </c>
      <c r="O75" s="6">
        <f t="shared" si="2"/>
        <v>75</v>
      </c>
      <c r="P75" s="6">
        <f t="shared" si="3"/>
        <v>11.25</v>
      </c>
      <c r="Q75" s="6">
        <f t="shared" si="4"/>
        <v>1.6875</v>
      </c>
      <c r="R75" s="1"/>
      <c r="S75" s="1"/>
      <c r="T75" s="1"/>
      <c r="U75" s="1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</row>
    <row r="76" spans="1:95" ht="15.75">
      <c r="A76" s="21"/>
      <c r="B76" s="12" t="s">
        <v>39</v>
      </c>
      <c r="C76" s="9"/>
      <c r="D76" s="42">
        <v>3</v>
      </c>
      <c r="E76" s="39">
        <v>39</v>
      </c>
      <c r="F76" s="9">
        <v>1</v>
      </c>
      <c r="G76" s="40">
        <f t="shared" si="5"/>
        <v>117</v>
      </c>
      <c r="H76" s="41">
        <v>0</v>
      </c>
      <c r="I76" s="43">
        <v>3</v>
      </c>
      <c r="J76" s="29"/>
      <c r="K76" s="29"/>
      <c r="L76" s="9"/>
      <c r="M76" s="1"/>
      <c r="N76" s="6">
        <f t="shared" si="1"/>
        <v>0</v>
      </c>
      <c r="O76" s="6">
        <f t="shared" si="2"/>
        <v>39</v>
      </c>
      <c r="P76" s="6">
        <f t="shared" si="3"/>
        <v>5.8500000000000005</v>
      </c>
      <c r="Q76" s="6">
        <f t="shared" si="4"/>
        <v>0.8775</v>
      </c>
      <c r="R76" s="1"/>
      <c r="S76" s="1"/>
      <c r="T76" s="1"/>
      <c r="U76" s="1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</row>
    <row r="77" spans="1:95" ht="15.75">
      <c r="A77" s="21"/>
      <c r="B77" s="9" t="s">
        <v>77</v>
      </c>
      <c r="C77" s="8"/>
      <c r="D77" s="44"/>
      <c r="E77" s="45"/>
      <c r="F77" s="36"/>
      <c r="G77" s="40"/>
      <c r="H77" s="46"/>
      <c r="I77" s="43"/>
      <c r="J77" s="29"/>
      <c r="K77" s="29"/>
      <c r="L77" s="9"/>
      <c r="M77" s="1"/>
      <c r="N77" s="6"/>
      <c r="O77" s="1"/>
      <c r="P77" s="1"/>
      <c r="Q77" s="1"/>
      <c r="R77" s="1"/>
      <c r="S77" s="1"/>
      <c r="T77" s="1"/>
      <c r="U77" s="1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</row>
    <row r="78" spans="1:95" ht="15.75">
      <c r="A78" s="21"/>
      <c r="B78" s="9" t="s">
        <v>40</v>
      </c>
      <c r="C78" s="9"/>
      <c r="D78" s="42">
        <v>160</v>
      </c>
      <c r="E78" s="39">
        <v>1</v>
      </c>
      <c r="F78" s="11">
        <v>1</v>
      </c>
      <c r="G78" s="40">
        <f t="shared" si="5"/>
        <v>160</v>
      </c>
      <c r="H78" s="46">
        <v>10</v>
      </c>
      <c r="I78" s="47">
        <v>3</v>
      </c>
      <c r="J78" s="29"/>
      <c r="K78" s="29"/>
      <c r="L78" s="9"/>
      <c r="M78" s="1"/>
      <c r="N78" s="6">
        <f>G78*H78/100</f>
        <v>16</v>
      </c>
      <c r="O78" s="6">
        <f>IF(G78=0,0,(G78-N78)/I78)</f>
        <v>48</v>
      </c>
      <c r="P78" s="6">
        <f>IF(G78=0,0,(0.15*G78)/I78)</f>
        <v>8</v>
      </c>
      <c r="Q78" s="6">
        <f>0.0075*G78</f>
        <v>1.2</v>
      </c>
      <c r="R78" s="1"/>
      <c r="S78" s="1"/>
      <c r="T78" s="7"/>
      <c r="U78" s="1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</row>
    <row r="79" spans="1:95" ht="15.75">
      <c r="A79" s="21"/>
      <c r="B79" s="12" t="s">
        <v>41</v>
      </c>
      <c r="C79" s="9"/>
      <c r="D79" s="42">
        <v>4.5</v>
      </c>
      <c r="E79" s="39">
        <v>39</v>
      </c>
      <c r="F79" s="11">
        <v>1</v>
      </c>
      <c r="G79" s="40">
        <f t="shared" si="5"/>
        <v>175.5</v>
      </c>
      <c r="H79" s="46">
        <v>0</v>
      </c>
      <c r="I79" s="47">
        <v>3</v>
      </c>
      <c r="J79" s="29"/>
      <c r="K79" s="29"/>
      <c r="L79" s="9"/>
      <c r="M79" s="1"/>
      <c r="N79" s="6">
        <f>G79*H79/100</f>
        <v>0</v>
      </c>
      <c r="O79" s="6">
        <f>IF(G79=0,0,(G79-N79)/I79)</f>
        <v>58.5</v>
      </c>
      <c r="P79" s="6">
        <f>IF(G79=0,0,(0.15*G79)/I79)</f>
        <v>8.775</v>
      </c>
      <c r="Q79" s="6">
        <f>0.0075*G79</f>
        <v>1.31625</v>
      </c>
      <c r="R79" s="1"/>
      <c r="S79" s="1"/>
      <c r="T79" s="7"/>
      <c r="U79" s="1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</row>
    <row r="80" spans="1:95" ht="15.75">
      <c r="A80" s="21"/>
      <c r="B80" s="12"/>
      <c r="C80" s="9"/>
      <c r="D80" s="9"/>
      <c r="E80" s="48"/>
      <c r="F80" s="11"/>
      <c r="G80" s="40"/>
      <c r="H80" s="46"/>
      <c r="I80" s="49"/>
      <c r="J80" s="29"/>
      <c r="K80" s="29"/>
      <c r="L80" s="9"/>
      <c r="M80" s="1"/>
      <c r="N80" s="6"/>
      <c r="O80" s="6"/>
      <c r="P80" s="6"/>
      <c r="Q80" s="6"/>
      <c r="R80" s="1"/>
      <c r="S80" s="1"/>
      <c r="T80" s="7"/>
      <c r="U80" s="1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</row>
    <row r="81" spans="1:95" ht="15.75">
      <c r="A81" s="21" t="s">
        <v>46</v>
      </c>
      <c r="B81" s="12"/>
      <c r="C81" s="9"/>
      <c r="D81" s="9"/>
      <c r="E81" s="48"/>
      <c r="F81" s="11"/>
      <c r="G81" s="40">
        <f>SUM(G71:G79)</f>
        <v>1627.5</v>
      </c>
      <c r="H81" s="46"/>
      <c r="I81" s="49"/>
      <c r="J81" s="29"/>
      <c r="K81" s="29"/>
      <c r="L81" s="9"/>
      <c r="M81" s="1"/>
      <c r="N81" s="2">
        <f>SUM(N71:N76)</f>
        <v>0</v>
      </c>
      <c r="O81" s="2">
        <f>SUM(O71:O79)</f>
        <v>537.1666666666666</v>
      </c>
      <c r="P81" s="2">
        <f>SUM(P71:P79)</f>
        <v>81.375</v>
      </c>
      <c r="Q81" s="2">
        <f>SUM(Q71:Q79)</f>
        <v>12.206249999999999</v>
      </c>
      <c r="R81" s="1"/>
      <c r="S81" s="1"/>
      <c r="T81" s="7"/>
      <c r="U81" s="1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</row>
    <row r="82" spans="1:95" ht="15.75">
      <c r="A82" s="21"/>
      <c r="B82" s="12"/>
      <c r="C82" s="9"/>
      <c r="D82" s="9"/>
      <c r="E82" s="48"/>
      <c r="F82" s="11"/>
      <c r="G82" s="43"/>
      <c r="H82" s="46"/>
      <c r="I82" s="49"/>
      <c r="J82" s="35"/>
      <c r="K82" s="29"/>
      <c r="L82" s="9"/>
      <c r="M82" s="1"/>
      <c r="N82" s="6"/>
      <c r="O82" s="1"/>
      <c r="P82" s="1"/>
      <c r="Q82" s="1"/>
      <c r="R82" s="1"/>
      <c r="S82" s="1"/>
      <c r="T82" s="7"/>
      <c r="U82" s="1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</row>
    <row r="83" spans="1:95" ht="15.75">
      <c r="A83" s="21"/>
      <c r="B83" s="12"/>
      <c r="C83" s="9"/>
      <c r="D83" s="9"/>
      <c r="E83" s="48"/>
      <c r="F83" s="11"/>
      <c r="G83" s="43"/>
      <c r="H83" s="46"/>
      <c r="I83" s="49"/>
      <c r="J83" s="35"/>
      <c r="K83" s="29"/>
      <c r="L83" s="9"/>
      <c r="M83" s="1"/>
      <c r="N83" s="6"/>
      <c r="O83" s="1"/>
      <c r="P83" s="1"/>
      <c r="Q83" s="1"/>
      <c r="R83" s="1"/>
      <c r="S83" s="1"/>
      <c r="T83" s="7"/>
      <c r="U83" s="1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</row>
    <row r="84" spans="1:95" ht="15.75">
      <c r="A84" s="21"/>
      <c r="B84" s="12"/>
      <c r="C84" s="9"/>
      <c r="D84" s="50" t="s">
        <v>71</v>
      </c>
      <c r="E84" s="51" t="s">
        <v>70</v>
      </c>
      <c r="F84" s="52"/>
      <c r="G84" s="53"/>
      <c r="H84" s="54"/>
      <c r="I84" s="55"/>
      <c r="J84" s="35"/>
      <c r="K84" s="29"/>
      <c r="L84" s="9"/>
      <c r="M84" s="1"/>
      <c r="N84" s="6"/>
      <c r="O84" s="1"/>
      <c r="P84" s="1"/>
      <c r="Q84" s="1"/>
      <c r="R84" s="1"/>
      <c r="S84" s="1"/>
      <c r="T84" s="7"/>
      <c r="U84" s="1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</row>
    <row r="85" spans="1:95" ht="15.75">
      <c r="A85" s="21"/>
      <c r="B85" s="12" t="s">
        <v>44</v>
      </c>
      <c r="C85" s="56"/>
      <c r="D85" s="57">
        <v>4.5</v>
      </c>
      <c r="E85" s="58">
        <v>322</v>
      </c>
      <c r="F85" s="31">
        <v>1</v>
      </c>
      <c r="G85" s="59">
        <f t="shared" si="5"/>
        <v>1449</v>
      </c>
      <c r="H85" s="60">
        <v>20</v>
      </c>
      <c r="I85" s="61">
        <v>15</v>
      </c>
      <c r="J85" s="35"/>
      <c r="K85" s="29"/>
      <c r="L85" s="9"/>
      <c r="M85" s="1"/>
      <c r="N85" s="6">
        <f>G85*H85/100</f>
        <v>289.8</v>
      </c>
      <c r="O85" s="6">
        <f>IF(G85=0,0,(G85-N85)/I85)</f>
        <v>77.28</v>
      </c>
      <c r="P85" s="6">
        <f>IF(G85=0,0,(0.2*G85)/I85)</f>
        <v>19.32</v>
      </c>
      <c r="Q85" s="6">
        <f>0.0075*G85</f>
        <v>10.8675</v>
      </c>
      <c r="R85" s="1"/>
      <c r="S85" s="1"/>
      <c r="T85" s="7"/>
      <c r="U85" s="1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</row>
    <row r="86" spans="1:95" ht="15.75">
      <c r="A86" s="21"/>
      <c r="B86" s="12"/>
      <c r="C86" s="9"/>
      <c r="D86" s="9"/>
      <c r="E86" s="48"/>
      <c r="F86" s="11"/>
      <c r="G86" s="46"/>
      <c r="H86" s="46"/>
      <c r="I86" s="49"/>
      <c r="J86" s="35"/>
      <c r="K86" s="29"/>
      <c r="L86" s="9"/>
      <c r="M86" s="1"/>
      <c r="N86" s="1"/>
      <c r="O86" s="1"/>
      <c r="P86" s="1"/>
      <c r="Q86" s="1"/>
      <c r="R86" s="1"/>
      <c r="S86" s="1"/>
      <c r="T86" s="7"/>
      <c r="U86" s="1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</row>
    <row r="87" spans="1:95" ht="15.75">
      <c r="A87" s="21"/>
      <c r="B87" s="12" t="s">
        <v>42</v>
      </c>
      <c r="C87" s="9"/>
      <c r="D87" s="9" t="s">
        <v>16</v>
      </c>
      <c r="E87" s="48" t="s">
        <v>78</v>
      </c>
      <c r="F87" s="11"/>
      <c r="G87" s="46"/>
      <c r="H87" s="46"/>
      <c r="I87" s="49"/>
      <c r="J87" s="35"/>
      <c r="K87" s="29"/>
      <c r="L87" s="9"/>
      <c r="M87" s="1"/>
      <c r="N87" s="1"/>
      <c r="O87" s="1"/>
      <c r="P87" s="1"/>
      <c r="Q87" s="1"/>
      <c r="R87" s="1"/>
      <c r="S87" s="1"/>
      <c r="T87" s="7"/>
      <c r="U87" s="1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</row>
    <row r="88" spans="1:95" ht="15.75">
      <c r="A88" s="21"/>
      <c r="B88" s="12" t="s">
        <v>68</v>
      </c>
      <c r="C88" s="9"/>
      <c r="D88" s="62">
        <v>10</v>
      </c>
      <c r="E88" s="63">
        <v>20</v>
      </c>
      <c r="F88" s="11">
        <v>1</v>
      </c>
      <c r="G88" s="64">
        <f>D88*E88*F88</f>
        <v>200</v>
      </c>
      <c r="H88" s="46">
        <v>20</v>
      </c>
      <c r="I88" s="49">
        <v>2</v>
      </c>
      <c r="J88" s="35"/>
      <c r="K88" s="29"/>
      <c r="L88" s="9"/>
      <c r="M88" s="1"/>
      <c r="N88" s="6">
        <f>G88*H88/100</f>
        <v>40</v>
      </c>
      <c r="O88" s="6">
        <f>IF(G88=0,0,(G88-N88)/I88)</f>
        <v>80</v>
      </c>
      <c r="P88" s="6">
        <f>IF(G88=0,0,(0.2*G88)/I88)</f>
        <v>20</v>
      </c>
      <c r="Q88" s="6">
        <f>0.0075*G88</f>
        <v>1.5</v>
      </c>
      <c r="R88" s="1"/>
      <c r="S88" s="1"/>
      <c r="T88" s="7"/>
      <c r="U88" s="1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</row>
    <row r="89" spans="1:95" ht="15.75">
      <c r="A89" s="21"/>
      <c r="B89" s="12" t="s">
        <v>69</v>
      </c>
      <c r="C89" s="9"/>
      <c r="D89" s="62">
        <v>15</v>
      </c>
      <c r="E89" s="63">
        <v>3</v>
      </c>
      <c r="F89" s="11">
        <v>1</v>
      </c>
      <c r="G89" s="64">
        <f>D89*E89*F89</f>
        <v>45</v>
      </c>
      <c r="H89" s="46">
        <v>20</v>
      </c>
      <c r="I89" s="49">
        <v>2</v>
      </c>
      <c r="J89" s="35"/>
      <c r="K89" s="29"/>
      <c r="L89" s="9"/>
      <c r="M89" s="1"/>
      <c r="N89" s="6">
        <f>G89*H89/100</f>
        <v>9</v>
      </c>
      <c r="O89" s="6">
        <f>IF(G89=0,0,(G89-N89)/I89)</f>
        <v>18</v>
      </c>
      <c r="P89" s="6">
        <f>IF(G89=0,0,(0.2*G89)/I89)</f>
        <v>4.5</v>
      </c>
      <c r="Q89" s="6">
        <f>0.0075*G89</f>
        <v>0.33749999999999997</v>
      </c>
      <c r="R89" s="1"/>
      <c r="S89" s="1"/>
      <c r="T89" s="7"/>
      <c r="U89" s="1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</row>
    <row r="90" spans="1:95" ht="15.75">
      <c r="A90" s="21"/>
      <c r="B90" s="12"/>
      <c r="C90" s="9"/>
      <c r="D90" s="9"/>
      <c r="E90" s="48"/>
      <c r="F90" s="11"/>
      <c r="G90" s="46"/>
      <c r="H90" s="46"/>
      <c r="I90" s="49"/>
      <c r="J90" s="35"/>
      <c r="K90" s="29"/>
      <c r="L90" s="9"/>
      <c r="M90" s="1"/>
      <c r="N90" s="1"/>
      <c r="O90" s="1"/>
      <c r="P90" s="1"/>
      <c r="Q90" s="1"/>
      <c r="R90" s="1"/>
      <c r="S90" s="1"/>
      <c r="T90" s="7"/>
      <c r="U90" s="1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</row>
    <row r="91" spans="1:95" ht="15.75">
      <c r="A91" s="21" t="s">
        <v>47</v>
      </c>
      <c r="B91" s="12"/>
      <c r="C91" s="9"/>
      <c r="D91" s="9"/>
      <c r="E91" s="48"/>
      <c r="F91" s="11"/>
      <c r="G91" s="46">
        <f>+SUM(G88:G89)</f>
        <v>245</v>
      </c>
      <c r="H91" s="46"/>
      <c r="I91" s="49"/>
      <c r="J91" s="35"/>
      <c r="K91" s="29"/>
      <c r="L91" s="9"/>
      <c r="M91" s="1"/>
      <c r="N91" s="2">
        <f>+SUM(N88:N89)</f>
        <v>49</v>
      </c>
      <c r="O91" s="2">
        <f>+SUM(O88:O89)</f>
        <v>98</v>
      </c>
      <c r="P91" s="2">
        <f>+SUM(P88:P89)</f>
        <v>24.5</v>
      </c>
      <c r="Q91" s="2">
        <f>+SUM(Q88:Q89)</f>
        <v>1.8375</v>
      </c>
      <c r="R91" s="1"/>
      <c r="S91" s="1"/>
      <c r="T91" s="7"/>
      <c r="U91" s="1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</row>
    <row r="92" spans="1:95" ht="15.75">
      <c r="A92" s="21"/>
      <c r="B92" s="12"/>
      <c r="C92" s="9"/>
      <c r="D92" s="9"/>
      <c r="E92" s="48"/>
      <c r="F92" s="11"/>
      <c r="G92" s="8"/>
      <c r="H92" s="46"/>
      <c r="I92" s="49"/>
      <c r="J92" s="35"/>
      <c r="K92" s="29"/>
      <c r="L92" s="9"/>
      <c r="M92" s="1"/>
      <c r="N92" s="1"/>
      <c r="O92" s="1"/>
      <c r="P92" s="1"/>
      <c r="Q92" s="1"/>
      <c r="R92" s="1"/>
      <c r="S92" s="1"/>
      <c r="T92" s="7"/>
      <c r="U92" s="1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</row>
    <row r="93" spans="1:95" ht="15.75">
      <c r="A93" s="21"/>
      <c r="B93" s="12"/>
      <c r="C93" s="9"/>
      <c r="D93" s="9"/>
      <c r="E93" s="48"/>
      <c r="F93" s="11"/>
      <c r="G93" s="11"/>
      <c r="H93" s="46"/>
      <c r="I93" s="49"/>
      <c r="J93" s="35"/>
      <c r="K93" s="29"/>
      <c r="L93" s="9"/>
      <c r="M93" s="1"/>
      <c r="N93" s="1"/>
      <c r="O93" s="1"/>
      <c r="P93" s="1"/>
      <c r="Q93" s="1"/>
      <c r="R93" s="1"/>
      <c r="S93" s="1"/>
      <c r="T93" s="7"/>
      <c r="U93" s="1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</row>
    <row r="94" spans="1:95" ht="15.75">
      <c r="A94" s="2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3"/>
      <c r="N94" s="3"/>
      <c r="O94" s="3"/>
      <c r="P94" s="3"/>
      <c r="Q94" s="3"/>
      <c r="R94" s="3"/>
      <c r="S94" s="3"/>
      <c r="T94" s="3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</row>
    <row r="95" spans="1:95" ht="15.75">
      <c r="A95" s="2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3"/>
      <c r="N95" s="3"/>
      <c r="O95" s="3"/>
      <c r="P95" s="3"/>
      <c r="Q95" s="3"/>
      <c r="R95" s="3"/>
      <c r="S95" s="3"/>
      <c r="T95" s="3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</row>
    <row r="96" spans="1:95" ht="15.75">
      <c r="A96" s="2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3"/>
      <c r="N96" s="3"/>
      <c r="O96" s="3"/>
      <c r="P96" s="3"/>
      <c r="Q96" s="3"/>
      <c r="R96" s="3"/>
      <c r="S96" s="3"/>
      <c r="T96" s="3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</row>
    <row r="97" spans="1:95" ht="15.75">
      <c r="A97" s="2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3"/>
      <c r="N97" s="3"/>
      <c r="O97" s="3"/>
      <c r="P97" s="3"/>
      <c r="Q97" s="3"/>
      <c r="R97" s="3"/>
      <c r="S97" s="3"/>
      <c r="T97" s="3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</row>
    <row r="98" spans="1:95" ht="15.75">
      <c r="A98" s="2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3"/>
      <c r="N98" s="3"/>
      <c r="O98" s="3"/>
      <c r="P98" s="3"/>
      <c r="Q98" s="3"/>
      <c r="R98" s="3"/>
      <c r="S98" s="3"/>
      <c r="T98" s="3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</row>
    <row r="99" spans="1:95" ht="15.75">
      <c r="A99" s="2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3"/>
      <c r="N99" s="3"/>
      <c r="O99" s="3"/>
      <c r="P99" s="3"/>
      <c r="Q99" s="3"/>
      <c r="R99" s="3"/>
      <c r="S99" s="3"/>
      <c r="T99" s="3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</row>
    <row r="100" spans="1:95" ht="15.75">
      <c r="A100" s="2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3"/>
      <c r="N100" s="3"/>
      <c r="O100" s="3"/>
      <c r="P100" s="3"/>
      <c r="Q100" s="3"/>
      <c r="R100" s="3"/>
      <c r="S100" s="3"/>
      <c r="T100" s="3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</row>
    <row r="101" spans="1:95" ht="15.75">
      <c r="A101" s="2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3"/>
      <c r="N101" s="3"/>
      <c r="O101" s="3"/>
      <c r="P101" s="3"/>
      <c r="Q101" s="3"/>
      <c r="R101" s="3"/>
      <c r="S101" s="3"/>
      <c r="T101" s="3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</row>
    <row r="102" spans="1:95" ht="15.75">
      <c r="A102" s="2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3"/>
      <c r="N102" s="3"/>
      <c r="O102" s="3"/>
      <c r="P102" s="3"/>
      <c r="Q102" s="3"/>
      <c r="R102" s="3"/>
      <c r="S102" s="3"/>
      <c r="T102" s="3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</row>
    <row r="103" spans="1:95" ht="15.75">
      <c r="A103" s="2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3"/>
      <c r="N103" s="3"/>
      <c r="O103" s="3"/>
      <c r="P103" s="3"/>
      <c r="Q103" s="3"/>
      <c r="R103" s="3"/>
      <c r="S103" s="3"/>
      <c r="T103" s="3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</row>
    <row r="104" spans="1:95" ht="15.75">
      <c r="A104" s="21"/>
      <c r="B104" s="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</row>
    <row r="105" spans="1:95" ht="15.75">
      <c r="A105" s="21"/>
      <c r="B105" s="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</row>
    <row r="106" spans="1:95" ht="15.75">
      <c r="A106" s="21"/>
      <c r="B106" s="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</row>
    <row r="107" spans="1:95" ht="15.75">
      <c r="A107" s="21"/>
      <c r="B107" s="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</row>
    <row r="108" spans="1:95" ht="15.75">
      <c r="A108" s="21"/>
      <c r="B108" s="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</row>
    <row r="109" spans="1:95" ht="15.75">
      <c r="A109" s="21"/>
      <c r="B109" s="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</row>
    <row r="110" spans="1:95" ht="15.75">
      <c r="A110" s="21"/>
      <c r="B110" s="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</row>
    <row r="111" spans="1:95" ht="15.75">
      <c r="A111" s="21"/>
      <c r="B111" s="8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</row>
    <row r="112" spans="1:95" ht="15.75">
      <c r="A112" s="21"/>
      <c r="B112" s="8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</row>
    <row r="113" spans="1:95" ht="15.75">
      <c r="A113" s="21"/>
      <c r="B113" s="8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</row>
    <row r="114" spans="1:95" ht="15.75">
      <c r="A114" s="21"/>
      <c r="B114" s="8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</row>
    <row r="115" spans="1:95" ht="15.75">
      <c r="A115" s="21"/>
      <c r="B115" s="8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</row>
    <row r="116" spans="1:95" ht="15.75">
      <c r="A116" s="21"/>
      <c r="B116" s="8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</row>
    <row r="117" spans="1:95" ht="15.75">
      <c r="A117" s="21"/>
      <c r="B117" s="8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</row>
    <row r="118" spans="1:95" ht="15.75">
      <c r="A118" s="21"/>
      <c r="B118" s="8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</row>
    <row r="119" spans="1:95" ht="15.75">
      <c r="A119" s="21"/>
      <c r="B119" s="8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</row>
    <row r="120" spans="1:95" ht="15.75">
      <c r="A120" s="21"/>
      <c r="B120" s="8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</row>
    <row r="121" spans="1:95" ht="15.75">
      <c r="A121" s="21"/>
      <c r="B121" s="8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</row>
    <row r="122" spans="1:95" ht="15.75">
      <c r="A122" s="21"/>
      <c r="B122" s="8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</row>
    <row r="123" spans="1:95" ht="15.75">
      <c r="A123" s="21"/>
      <c r="B123" s="8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</row>
    <row r="124" spans="1:95" ht="15.75">
      <c r="A124" s="21"/>
      <c r="B124" s="8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</row>
    <row r="125" spans="1:95" ht="15.75">
      <c r="A125" s="21"/>
      <c r="B125" s="8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</row>
    <row r="126" spans="1:95" ht="15.75">
      <c r="A126" s="21"/>
      <c r="B126" s="8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</row>
    <row r="127" spans="1:95" ht="15.75">
      <c r="A127" s="21"/>
      <c r="B127" s="8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</row>
    <row r="128" spans="1:95" ht="15.75">
      <c r="A128" s="21"/>
      <c r="B128" s="8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</row>
    <row r="129" spans="1:95" ht="15.75">
      <c r="A129" s="21"/>
      <c r="B129" s="8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</row>
    <row r="130" spans="1:95" ht="15.75">
      <c r="A130" s="21"/>
      <c r="B130" s="8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</row>
    <row r="131" spans="1:95" ht="15.75">
      <c r="A131" s="21"/>
      <c r="B131" s="8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</row>
    <row r="132" spans="1:95" ht="15.75">
      <c r="A132" s="21"/>
      <c r="B132" s="8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</row>
    <row r="133" spans="1:95" ht="15.75">
      <c r="A133" s="21"/>
      <c r="B133" s="8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</row>
    <row r="134" spans="1:95" ht="15.75">
      <c r="A134" s="21"/>
      <c r="B134" s="8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</row>
    <row r="135" spans="1:95" ht="15.75">
      <c r="A135" s="21"/>
      <c r="B135" s="8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</row>
    <row r="136" spans="1:95" ht="15.75">
      <c r="A136" s="21"/>
      <c r="B136" s="8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</row>
    <row r="137" spans="1:95" ht="15.75">
      <c r="A137" s="21"/>
      <c r="B137" s="8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</row>
    <row r="138" spans="1:95" ht="15.75">
      <c r="A138" s="21"/>
      <c r="B138" s="8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</row>
    <row r="139" spans="1:95" ht="15.75">
      <c r="A139" s="21"/>
      <c r="B139" s="8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</row>
    <row r="140" spans="1:95" ht="15.75">
      <c r="A140" s="21"/>
      <c r="B140" s="8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</row>
    <row r="141" spans="1:95" ht="15.75">
      <c r="A141" s="21"/>
      <c r="B141" s="8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</row>
    <row r="142" spans="1:95" ht="15.75">
      <c r="A142" s="21"/>
      <c r="B142" s="8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</row>
    <row r="143" spans="1:95" ht="15.75">
      <c r="A143" s="21"/>
      <c r="B143" s="8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</row>
    <row r="144" spans="1:95" ht="15.75">
      <c r="A144" s="21"/>
      <c r="B144" s="8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</row>
    <row r="145" spans="1:95" ht="15.75">
      <c r="A145" s="21"/>
      <c r="B145" s="8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</row>
    <row r="146" spans="1:95" ht="15.75">
      <c r="A146" s="21"/>
      <c r="B146" s="8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</row>
    <row r="147" spans="1:95" ht="15.75">
      <c r="A147" s="21"/>
      <c r="B147" s="8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</row>
    <row r="148" spans="1:95" ht="15.75">
      <c r="A148" s="21"/>
      <c r="B148" s="8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</row>
    <row r="149" spans="1:95" ht="15.75">
      <c r="A149" s="21"/>
      <c r="B149" s="8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</row>
    <row r="150" spans="1:95" ht="15.75">
      <c r="A150" s="21"/>
      <c r="B150" s="8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</row>
    <row r="151" spans="1:95" ht="15.75">
      <c r="A151" s="21"/>
      <c r="B151" s="8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</row>
    <row r="152" spans="1:95" ht="15.75">
      <c r="A152" s="21"/>
      <c r="B152" s="8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</row>
    <row r="153" spans="1:95" ht="15.75">
      <c r="A153" s="21"/>
      <c r="B153" s="8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</row>
    <row r="154" spans="1:95" ht="15.75">
      <c r="A154" s="21"/>
      <c r="B154" s="8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</row>
    <row r="155" spans="1:95" ht="15.75">
      <c r="A155" s="21"/>
      <c r="B155" s="8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</row>
    <row r="156" spans="1:95" ht="15.75">
      <c r="A156" s="21"/>
      <c r="B156" s="8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</row>
    <row r="157" spans="1:95" ht="15.75">
      <c r="A157" s="21"/>
      <c r="B157" s="8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</row>
    <row r="158" spans="1:95" ht="15.75">
      <c r="A158" s="21"/>
      <c r="B158" s="8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</row>
    <row r="159" spans="1:95" ht="15.75">
      <c r="A159" s="21"/>
      <c r="B159" s="8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</row>
    <row r="160" spans="1:95" ht="15.75">
      <c r="A160" s="21"/>
      <c r="B160" s="8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</row>
    <row r="161" spans="1:95" ht="15.75">
      <c r="A161" s="21"/>
      <c r="B161" s="8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</row>
    <row r="162" spans="1:95" ht="15.75">
      <c r="A162" s="21"/>
      <c r="B162" s="8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</row>
    <row r="163" spans="1:95" ht="15.75">
      <c r="A163" s="21"/>
      <c r="B163" s="8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</row>
    <row r="164" spans="1:95" ht="15.75">
      <c r="A164" s="21"/>
      <c r="B164" s="8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</row>
    <row r="165" spans="1:95" ht="15.75">
      <c r="A165" s="21"/>
      <c r="B165" s="8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</row>
    <row r="166" spans="1:95" ht="15.75">
      <c r="A166" s="21"/>
      <c r="B166" s="8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</row>
    <row r="167" spans="1:95" ht="15.75">
      <c r="A167" s="21"/>
      <c r="B167" s="8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</row>
    <row r="168" spans="1:95" ht="15.75">
      <c r="A168" s="21"/>
      <c r="B168" s="8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</row>
    <row r="169" spans="1:95" ht="15.75">
      <c r="A169" s="21"/>
      <c r="B169" s="8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</row>
    <row r="170" spans="1:95" ht="15.75">
      <c r="A170" s="21"/>
      <c r="B170" s="8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</row>
    <row r="171" spans="1:12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  <row r="806" ht="12.75">
      <c r="B806" s="3"/>
    </row>
    <row r="807" ht="12.75">
      <c r="B807" s="3"/>
    </row>
    <row r="808" ht="12.75">
      <c r="B808" s="3"/>
    </row>
    <row r="809" ht="12.75">
      <c r="B809" s="3"/>
    </row>
    <row r="810" ht="12.75">
      <c r="B810" s="3"/>
    </row>
    <row r="811" ht="12.75">
      <c r="B811" s="3"/>
    </row>
    <row r="812" ht="12.75">
      <c r="B812" s="3"/>
    </row>
    <row r="813" ht="12.75">
      <c r="B813" s="3"/>
    </row>
    <row r="814" ht="12.75">
      <c r="B814" s="3"/>
    </row>
    <row r="815" ht="12.75">
      <c r="B815" s="3"/>
    </row>
    <row r="816" ht="12.75">
      <c r="B816" s="3"/>
    </row>
    <row r="817" ht="12.75">
      <c r="B817" s="3"/>
    </row>
    <row r="818" ht="12.75">
      <c r="B818" s="3"/>
    </row>
    <row r="819" ht="12.75">
      <c r="B819" s="3"/>
    </row>
    <row r="820" ht="12.75">
      <c r="B820" s="3"/>
    </row>
    <row r="821" ht="12.75">
      <c r="B821" s="3"/>
    </row>
    <row r="822" ht="12.75">
      <c r="B822" s="3"/>
    </row>
    <row r="823" ht="12.75">
      <c r="B823" s="3"/>
    </row>
    <row r="824" ht="12.75">
      <c r="B824" s="3"/>
    </row>
    <row r="825" ht="12.75">
      <c r="B825" s="3"/>
    </row>
    <row r="826" ht="12.75">
      <c r="B826" s="3"/>
    </row>
    <row r="827" ht="12.75">
      <c r="B827" s="3"/>
    </row>
    <row r="828" ht="12.75">
      <c r="B828" s="3"/>
    </row>
    <row r="829" ht="12.75">
      <c r="B829" s="3"/>
    </row>
    <row r="830" ht="12.75">
      <c r="B830" s="3"/>
    </row>
    <row r="831" ht="12.75">
      <c r="B831" s="3"/>
    </row>
    <row r="832" ht="12.75">
      <c r="B832" s="3"/>
    </row>
    <row r="833" ht="12.75">
      <c r="B833" s="3"/>
    </row>
    <row r="834" ht="12.75">
      <c r="B834" s="3"/>
    </row>
    <row r="835" ht="12.75">
      <c r="B835" s="3"/>
    </row>
    <row r="836" ht="12.75">
      <c r="B836" s="3"/>
    </row>
    <row r="837" ht="12.75">
      <c r="B837" s="3"/>
    </row>
    <row r="838" ht="12.75">
      <c r="B838" s="3"/>
    </row>
    <row r="839" ht="12.75">
      <c r="B839" s="3"/>
    </row>
    <row r="840" ht="12.75">
      <c r="B840" s="3"/>
    </row>
    <row r="841" ht="12.75">
      <c r="B841" s="3"/>
    </row>
    <row r="842" ht="12.75">
      <c r="B842" s="3"/>
    </row>
    <row r="843" ht="12.75">
      <c r="B843" s="3"/>
    </row>
    <row r="844" ht="12.75">
      <c r="B844" s="3"/>
    </row>
    <row r="845" ht="12.75">
      <c r="B845" s="3"/>
    </row>
    <row r="846" ht="12.75">
      <c r="B846" s="3"/>
    </row>
    <row r="847" ht="12.75">
      <c r="B847" s="3"/>
    </row>
    <row r="848" ht="12.75">
      <c r="B848" s="3"/>
    </row>
    <row r="849" ht="12.75">
      <c r="B849" s="3"/>
    </row>
    <row r="850" ht="12.75">
      <c r="B850" s="3"/>
    </row>
    <row r="851" ht="12.75">
      <c r="B851" s="3"/>
    </row>
    <row r="852" ht="12.75">
      <c r="B852" s="3"/>
    </row>
    <row r="853" ht="12.75">
      <c r="B853" s="3"/>
    </row>
    <row r="854" ht="12.75">
      <c r="B854" s="3"/>
    </row>
    <row r="855" ht="12.75">
      <c r="B855" s="3"/>
    </row>
    <row r="856" ht="12.75">
      <c r="B856" s="3"/>
    </row>
    <row r="857" ht="12.75">
      <c r="B857" s="3"/>
    </row>
    <row r="858" ht="12.75">
      <c r="B858" s="3"/>
    </row>
    <row r="859" ht="12.75">
      <c r="B859" s="3"/>
    </row>
    <row r="860" ht="12.75">
      <c r="B860" s="3"/>
    </row>
    <row r="861" ht="12.75">
      <c r="B861" s="3"/>
    </row>
    <row r="862" ht="12.75">
      <c r="B862" s="3"/>
    </row>
    <row r="863" ht="12.75">
      <c r="B863" s="3"/>
    </row>
    <row r="864" ht="12.75">
      <c r="B864" s="3"/>
    </row>
    <row r="865" ht="12.75">
      <c r="B865" s="3"/>
    </row>
    <row r="866" ht="12.75">
      <c r="B866" s="3"/>
    </row>
    <row r="867" ht="12.75">
      <c r="B867" s="3"/>
    </row>
    <row r="868" ht="12.75">
      <c r="B868" s="3"/>
    </row>
    <row r="869" ht="12.75">
      <c r="B869" s="3"/>
    </row>
    <row r="870" ht="12.75">
      <c r="B870" s="3"/>
    </row>
    <row r="871" ht="12.75">
      <c r="B871" s="3"/>
    </row>
    <row r="872" ht="12.75">
      <c r="B872" s="3"/>
    </row>
    <row r="873" ht="12.75">
      <c r="B873" s="3"/>
    </row>
    <row r="874" ht="12.75">
      <c r="B874" s="3"/>
    </row>
    <row r="875" ht="12.75">
      <c r="B875" s="3"/>
    </row>
    <row r="876" ht="12.75">
      <c r="B876" s="3"/>
    </row>
    <row r="877" ht="12.75">
      <c r="B877" s="3"/>
    </row>
    <row r="878" ht="12.75">
      <c r="B878" s="3"/>
    </row>
    <row r="879" ht="12.75">
      <c r="B879" s="3"/>
    </row>
    <row r="880" ht="12.75">
      <c r="B880" s="3"/>
    </row>
    <row r="881" ht="12.75">
      <c r="B881" s="3"/>
    </row>
    <row r="882" ht="12.75">
      <c r="B882" s="3"/>
    </row>
    <row r="883" ht="12.75">
      <c r="B883" s="3"/>
    </row>
    <row r="884" ht="12.75">
      <c r="B884" s="3"/>
    </row>
    <row r="885" ht="12.75">
      <c r="B885" s="3"/>
    </row>
    <row r="886" ht="12.75">
      <c r="B886" s="3"/>
    </row>
    <row r="887" ht="12.75">
      <c r="B887" s="3"/>
    </row>
    <row r="888" ht="12.75">
      <c r="B888" s="3"/>
    </row>
    <row r="889" ht="12.75">
      <c r="B889" s="3"/>
    </row>
    <row r="890" ht="12.75">
      <c r="B890" s="3"/>
    </row>
    <row r="891" ht="12.75">
      <c r="B891" s="3"/>
    </row>
    <row r="892" ht="12.75">
      <c r="B892" s="3"/>
    </row>
    <row r="893" ht="12.75">
      <c r="B893" s="3"/>
    </row>
    <row r="894" ht="12.75">
      <c r="B894" s="3"/>
    </row>
    <row r="895" ht="12.75">
      <c r="B895" s="3"/>
    </row>
    <row r="896" ht="12.75">
      <c r="B896" s="3"/>
    </row>
    <row r="897" ht="12.75">
      <c r="B897" s="3"/>
    </row>
    <row r="898" ht="12.75">
      <c r="B898" s="3"/>
    </row>
    <row r="899" ht="12.75">
      <c r="B899" s="3"/>
    </row>
    <row r="900" ht="12.75">
      <c r="B900" s="3"/>
    </row>
  </sheetData>
  <printOptions/>
  <pageMargins left="0.75" right="0.75" top="1" bottom="1" header="0.5" footer="0.5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J21" sqref="J21"/>
    </sheetView>
  </sheetViews>
  <sheetFormatPr defaultColWidth="9.140625" defaultRowHeight="12.75"/>
  <sheetData>
    <row r="3" ht="12.75">
      <c r="A3" t="s">
        <v>6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8" spans="1:3" ht="12.75">
      <c r="A8" t="s">
        <v>8</v>
      </c>
      <c r="C8" t="s">
        <v>54</v>
      </c>
    </row>
    <row r="10" spans="1:3" ht="12.75">
      <c r="A10" t="s">
        <v>9</v>
      </c>
      <c r="C10" t="s">
        <v>54</v>
      </c>
    </row>
    <row r="12" spans="1:3" ht="12.75">
      <c r="A12" t="s">
        <v>11</v>
      </c>
      <c r="C12" t="s">
        <v>55</v>
      </c>
    </row>
    <row r="14" spans="1:3" ht="12.75">
      <c r="A14" t="s">
        <v>45</v>
      </c>
      <c r="C14" t="s">
        <v>56</v>
      </c>
    </row>
    <row r="16" spans="1:3" ht="12.75">
      <c r="A16" t="s">
        <v>57</v>
      </c>
      <c r="C16" t="s">
        <v>58</v>
      </c>
    </row>
    <row r="17" ht="12.75">
      <c r="C17" t="s">
        <v>60</v>
      </c>
    </row>
    <row r="18" ht="12.75">
      <c r="C18" t="s">
        <v>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 Runge</dc:creator>
  <cp:keywords/>
  <dc:description/>
  <cp:lastModifiedBy>Max W Runge</cp:lastModifiedBy>
  <cp:lastPrinted>2004-03-09T20:02:41Z</cp:lastPrinted>
  <dcterms:created xsi:type="dcterms:W3CDTF">2003-11-17T15:20:14Z</dcterms:created>
  <dcterms:modified xsi:type="dcterms:W3CDTF">2009-08-27T19:23:45Z</dcterms:modified>
  <cp:category/>
  <cp:version/>
  <cp:contentType/>
  <cp:contentStatus/>
</cp:coreProperties>
</file>