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80" windowHeight="6030" tabRatio="871" activeTab="0"/>
  </bookViews>
  <sheets>
    <sheet name="SetPriceObj" sheetId="1" r:id="rId1"/>
    <sheet name="SensitivityUCOP" sheetId="2" r:id="rId2"/>
    <sheet name="Sheet4" sheetId="3" r:id="rId3"/>
  </sheets>
  <definedNames>
    <definedName name="_xlnm.Print_Area" localSheetId="0">'SetPriceObj'!$A$5:$K$86</definedName>
  </definedNames>
  <calcPr fullCalcOnLoad="1"/>
</workbook>
</file>

<file path=xl/sharedStrings.xml><?xml version="1.0" encoding="utf-8"?>
<sst xmlns="http://schemas.openxmlformats.org/spreadsheetml/2006/main" count="181" uniqueCount="108">
  <si>
    <t>Enter data for items hi-lited in blue.</t>
  </si>
  <si>
    <t>Item</t>
  </si>
  <si>
    <t>Year</t>
  </si>
  <si>
    <t>Per Cow</t>
  </si>
  <si>
    <t>Per Calf</t>
  </si>
  <si>
    <t>Beginning inventory</t>
  </si>
  <si>
    <t>*</t>
  </si>
  <si>
    <t>NA</t>
  </si>
  <si>
    <t>Total number of</t>
  </si>
  <si>
    <t>calves weaned (hd)</t>
  </si>
  <si>
    <t>Total weight of all</t>
  </si>
  <si>
    <t>calves weaned (lbs)</t>
  </si>
  <si>
    <t>- Adjustment for other</t>
  </si>
  <si>
    <t>- Adjustment for</t>
  </si>
  <si>
    <t>+ Adjustment for</t>
  </si>
  <si>
    <t>Calf</t>
  </si>
  <si>
    <t>DeltaCalfWt.</t>
  </si>
  <si>
    <t>+Adjustment for opport.</t>
  </si>
  <si>
    <t>unpaid labor / mgt. ($)</t>
  </si>
  <si>
    <t>=</t>
  </si>
  <si>
    <r>
      <t>Per Cwt.</t>
    </r>
    <r>
      <rPr>
        <b/>
        <vertAlign val="superscript"/>
        <sz val="16"/>
        <rFont val="Arial"/>
        <family val="2"/>
      </rPr>
      <t>2</t>
    </r>
  </si>
  <si>
    <r>
      <t>of exposed cows (hd)</t>
    </r>
    <r>
      <rPr>
        <b/>
        <vertAlign val="superscript"/>
        <sz val="16"/>
        <rFont val="Arial"/>
        <family val="2"/>
      </rPr>
      <t>3</t>
    </r>
  </si>
  <si>
    <r>
      <t>enterprise expenses</t>
    </r>
    <r>
      <rPr>
        <b/>
        <vertAlign val="superscript"/>
        <sz val="16"/>
        <rFont val="Arial"/>
        <family val="2"/>
      </rPr>
      <t>4</t>
    </r>
    <r>
      <rPr>
        <b/>
        <sz val="16"/>
        <rFont val="Arial"/>
        <family val="2"/>
      </rPr>
      <t xml:space="preserve"> ($)</t>
    </r>
  </si>
  <si>
    <r>
      <t>non-calf revenue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($)</t>
    </r>
  </si>
  <si>
    <r>
      <t>cost on owned capital</t>
    </r>
    <r>
      <rPr>
        <b/>
        <vertAlign val="superscript"/>
        <sz val="16"/>
        <rFont val="Arial"/>
        <family val="2"/>
      </rPr>
      <t>6</t>
    </r>
    <r>
      <rPr>
        <b/>
        <sz val="16"/>
        <rFont val="Arial"/>
        <family val="2"/>
      </rPr>
      <t xml:space="preserve"> ($)</t>
    </r>
  </si>
  <si>
    <t xml:space="preserve">     Steer-heifer price difference, $/Cwt.</t>
  </si>
  <si>
    <t>Total head check</t>
  </si>
  <si>
    <t>Total weight check</t>
  </si>
  <si>
    <t xml:space="preserve">     Total number of heifers, Hd.</t>
  </si>
  <si>
    <t xml:space="preserve">     Estimated weight of heifers, Lbs.</t>
  </si>
  <si>
    <t xml:space="preserve">     Total number of steers, Hd.</t>
  </si>
  <si>
    <t xml:space="preserve">     Estimated weight of steers, Lbs.</t>
  </si>
  <si>
    <t>Adj. By Weight</t>
  </si>
  <si>
    <t>If total $ equal, then prices are correct</t>
  </si>
  <si>
    <t>say Sp(Sw/tot.wt.)+ Hp(Hw/tot.wt.) = avg. price</t>
  </si>
  <si>
    <t>solve for Hp &amp; Sp</t>
  </si>
  <si>
    <t>Total $</t>
  </si>
  <si>
    <t>$ / Calf</t>
  </si>
  <si>
    <t>-------------</t>
  </si>
  <si>
    <t>Avg. Wt.</t>
  </si>
  <si>
    <r>
      <t>3</t>
    </r>
    <r>
      <rPr>
        <b/>
        <sz val="11"/>
        <rFont val="Arial"/>
        <family val="2"/>
      </rPr>
      <t>The beginning inventory of exposed cows was the number of cows exposed to the bull the previous year.</t>
    </r>
  </si>
  <si>
    <r>
      <t>5</t>
    </r>
    <r>
      <rPr>
        <b/>
        <sz val="11"/>
        <rFont val="Arial"/>
        <family val="2"/>
      </rPr>
      <t>Non-calf revenue includes the revenue from cull cows, heifers, and bulls (refer to Form 4797).</t>
    </r>
  </si>
  <si>
    <r>
      <t>6</t>
    </r>
    <r>
      <rPr>
        <b/>
        <sz val="11"/>
        <rFont val="Arial"/>
        <family val="2"/>
      </rPr>
      <t>The adjustment for opportunity cost on owned capital provides the producer some return on owned capital (i.e. $70,000 * 3 percent = $2,100).</t>
    </r>
  </si>
  <si>
    <t>Grazing costs</t>
  </si>
  <si>
    <t>Cattle costs</t>
  </si>
  <si>
    <t>PRODUCTION DATA</t>
  </si>
  <si>
    <t>FINANCIAL DATA</t>
  </si>
  <si>
    <t>Purchased feed costs</t>
  </si>
  <si>
    <t>Raised feed costs</t>
  </si>
  <si>
    <t>Interest costs</t>
  </si>
  <si>
    <t>Indirect costs</t>
  </si>
  <si>
    <r>
      <t>2</t>
    </r>
    <r>
      <rPr>
        <b/>
        <sz val="11"/>
        <rFont val="Arial"/>
        <family val="2"/>
      </rPr>
      <t>If your goal is to be profitable 10 years out of 10, then your "Estimated calf production costs ($ per hundredweight of calf produciton"</t>
    </r>
  </si>
  <si>
    <r>
      <t>4</t>
    </r>
    <r>
      <rPr>
        <b/>
        <sz val="11"/>
        <rFont val="Arial"/>
        <family val="2"/>
      </rPr>
      <t xml:space="preserve">The adjustment for other enterprise costs includes costs associated with other enterprises (such as horses, goats, watermelons, etc.) that </t>
    </r>
  </si>
  <si>
    <t>Estimated calf</t>
  </si>
  <si>
    <r>
      <t xml:space="preserve">production costs </t>
    </r>
    <r>
      <rPr>
        <b/>
        <vertAlign val="superscript"/>
        <sz val="16"/>
        <rFont val="Arial"/>
        <family val="2"/>
      </rPr>
      <t>7</t>
    </r>
    <r>
      <rPr>
        <b/>
        <sz val="16"/>
        <rFont val="Arial"/>
        <family val="2"/>
      </rPr>
      <t xml:space="preserve"> ($)</t>
    </r>
  </si>
  <si>
    <t>Estimate</t>
  </si>
  <si>
    <t xml:space="preserve"> were included in any of the cost categories listed.</t>
  </si>
  <si>
    <t>costs - adjustment for other enterprise costs - adjustment for non-calf revenue + opportunity cost of owned capital + adjust for unpaid labor</t>
  </si>
  <si>
    <t xml:space="preserve"> must be lower than the lowest market price received during the 10 year period ($22,000 / 24,000 lbs = $91.67/cwt. or $0.9167/lb.)</t>
  </si>
  <si>
    <t>Pounds of calf production</t>
  </si>
  <si>
    <t>Weaning weight</t>
  </si>
  <si>
    <t>Number of mature cows</t>
  </si>
  <si>
    <t>Weaning</t>
  </si>
  <si>
    <t>Percent</t>
  </si>
  <si>
    <t>Weight</t>
  </si>
  <si>
    <t>(Lbs./Calf)</t>
  </si>
  <si>
    <t>(%)</t>
  </si>
  <si>
    <t>-------------------------------------------------- Calf Production Costs --------------------------------------------</t>
  </si>
  <si>
    <t>(Unit Cost of Calf Production, $/Cwt.)</t>
  </si>
  <si>
    <t>weaning percents, and weaning weights for 50 brood cows.</t>
  </si>
  <si>
    <t>Production</t>
  </si>
  <si>
    <t>(Lbs.)</t>
  </si>
  <si>
    <t xml:space="preserve">             Feeder calf price objective -----------------------------&gt;</t>
  </si>
  <si>
    <t>SETTING A FEEDER CALF PRICE OBJECTIVE</t>
  </si>
  <si>
    <t>$ / Cwt.</t>
  </si>
  <si>
    <t>Retirement/Savings per year</t>
  </si>
  <si>
    <t>Number of years</t>
  </si>
  <si>
    <t>Retirement/Savings per year per feeder calf</t>
  </si>
  <si>
    <t>Interest rate</t>
  </si>
  <si>
    <t>Retirement/Savings W/O interest over 40 years</t>
  </si>
  <si>
    <t>Retirement/Savings W/ interest compounded annually over 40 years</t>
  </si>
  <si>
    <r>
      <t>1</t>
    </r>
    <r>
      <rPr>
        <b/>
        <sz val="11"/>
        <rFont val="Arial"/>
        <family val="2"/>
      </rPr>
      <t xml:space="preserve">This spreadsheet is available at the website,  http://www.ag.auburn.edu/agec/pubs/budgets/. Enter data for items hi-lited with blue shading. </t>
    </r>
  </si>
  <si>
    <r>
      <t>7</t>
    </r>
    <r>
      <rPr>
        <b/>
        <sz val="11"/>
        <rFont val="Arial"/>
        <family val="2"/>
      </rPr>
      <t xml:space="preserve">Estimated calf production costs is equal to purchased feed costs + raised feed costs + grazing costs + cattle costs + interest costs + indirect     </t>
    </r>
  </si>
  <si>
    <t>and management (i.e. for 2006, $1,500 + $5,500 + $3,000 + $2,200 + $1,200 + $10,500 - $4,500 - $3,500 + $3,100 + $4,000 = $22,000.</t>
  </si>
  <si>
    <t>Number of feeder calves</t>
  </si>
  <si>
    <t xml:space="preserve">             Feeder heifer price objective ---------------------------&gt;</t>
  </si>
  <si>
    <t xml:space="preserve">             Feeder steer price objective ----------------------------&gt;</t>
  </si>
  <si>
    <t xml:space="preserve">     Estimated calf production cost, UCOP</t>
  </si>
  <si>
    <t xml:space="preserve">     Growth/investment capital</t>
  </si>
  <si>
    <t xml:space="preserve">     Retirement/savings</t>
  </si>
  <si>
    <t xml:space="preserve">     Personal reward</t>
  </si>
  <si>
    <r>
      <t>Table 1.  A simple method to set a feeder calf price objective.</t>
    </r>
    <r>
      <rPr>
        <b/>
        <vertAlign val="superscript"/>
        <sz val="16"/>
        <rFont val="Arial"/>
        <family val="2"/>
      </rPr>
      <t>1</t>
    </r>
  </si>
  <si>
    <t>These Data are from "SetPriceObj" spreadsheet.</t>
  </si>
  <si>
    <t>Data Entry</t>
  </si>
  <si>
    <t xml:space="preserve"> pounds of weaning weight</t>
  </si>
  <si>
    <t xml:space="preserve"> weaning percent</t>
  </si>
  <si>
    <t xml:space="preserve"> feeder calf production costs</t>
  </si>
  <si>
    <t>Feeder calf production costs</t>
  </si>
  <si>
    <t>Weaning percent</t>
  </si>
  <si>
    <t>Delta Chg.--&gt;</t>
  </si>
  <si>
    <t>Table 2. Sensitivity of the unit cost of calf production based on the various levels of feeder calf production costs,</t>
  </si>
  <si>
    <t>say Sp-Hp= 4</t>
  </si>
  <si>
    <t>so Sp = Hp + 4</t>
  </si>
  <si>
    <t xml:space="preserve"> Hfr. Wt. /Total Wt.</t>
  </si>
  <si>
    <t xml:space="preserve"> Str Wt. / Total Wt.</t>
  </si>
  <si>
    <t>[steer price - heifer price = difference</t>
  </si>
  <si>
    <t>Hp = Avg. Price minus (diff * str wt. ratio)</t>
  </si>
  <si>
    <t>Sp = Avg. Price plus (diff * hfr wt. ratio)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</si>
</sst>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"/>
    <numFmt numFmtId="167" formatCode="00000"/>
    <numFmt numFmtId="168" formatCode="0.0%"/>
    <numFmt numFmtId="169" formatCode="&quot;$&quot;#,##0.0"/>
    <numFmt numFmtId="170" formatCode="#,##0.0"/>
    <numFmt numFmtId="171" formatCode="[$-409]h:mm:ss\ AM/PM"/>
    <numFmt numFmtId="172" formatCode="[$-409]dddd\,\ mmmm\ dd\,\ yyyy"/>
    <numFmt numFmtId="173" formatCode="#,##0&quot;#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);[Red]\(0\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2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24"/>
      <name val="Times New Roman"/>
      <family val="1"/>
    </font>
    <font>
      <u val="single"/>
      <sz val="1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name val="Times New Roman"/>
      <family val="1"/>
    </font>
    <font>
      <b/>
      <sz val="18"/>
      <color indexed="12"/>
      <name val="Arial"/>
      <family val="2"/>
    </font>
    <font>
      <b/>
      <sz val="18"/>
      <color indexed="12"/>
      <name val="Times New Roman"/>
      <family val="1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5" fontId="4" fillId="2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66" fontId="4" fillId="2" borderId="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165" fontId="18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9" fontId="4" fillId="0" borderId="0" xfId="0" applyNumberFormat="1" applyFont="1" applyAlignment="1">
      <alignment horizontal="center"/>
    </xf>
    <xf numFmtId="0" fontId="14" fillId="0" borderId="1" xfId="0" applyFont="1" applyBorder="1" applyAlignment="1">
      <alignment/>
    </xf>
    <xf numFmtId="0" fontId="19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178" fontId="4" fillId="2" borderId="0" xfId="0" applyNumberFormat="1" applyFont="1" applyFill="1" applyAlignment="1">
      <alignment/>
    </xf>
    <xf numFmtId="0" fontId="4" fillId="0" borderId="0" xfId="0" applyFont="1" applyAlignment="1" quotePrefix="1">
      <alignment horizontal="center"/>
    </xf>
    <xf numFmtId="3" fontId="4" fillId="2" borderId="0" xfId="15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/>
    </xf>
    <xf numFmtId="166" fontId="14" fillId="0" borderId="0" xfId="0" applyNumberFormat="1" applyFont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6" fontId="4" fillId="0" borderId="0" xfId="0" applyNumberFormat="1" applyFont="1" applyAlignment="1" quotePrefix="1">
      <alignment/>
    </xf>
    <xf numFmtId="3" fontId="2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 quotePrefix="1">
      <alignment horizontal="right"/>
    </xf>
    <xf numFmtId="0" fontId="2" fillId="0" borderId="9" xfId="0" applyFont="1" applyBorder="1" applyAlignment="1" quotePrefix="1">
      <alignment horizontal="center"/>
    </xf>
    <xf numFmtId="3" fontId="2" fillId="0" borderId="10" xfId="0" applyNumberFormat="1" applyFont="1" applyFill="1" applyBorder="1" applyAlignment="1" quotePrefix="1">
      <alignment horizontal="left"/>
    </xf>
    <xf numFmtId="165" fontId="4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166" fontId="4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Alignment="1" quotePrefix="1">
      <alignment horizontal="center"/>
    </xf>
    <xf numFmtId="0" fontId="22" fillId="0" borderId="1" xfId="0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0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9" fontId="22" fillId="0" borderId="1" xfId="0" applyNumberFormat="1" applyFont="1" applyBorder="1" applyAlignment="1">
      <alignment horizontal="center"/>
    </xf>
    <xf numFmtId="165" fontId="24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5" fillId="0" borderId="0" xfId="0" applyFont="1" applyAlignment="1">
      <alignment/>
    </xf>
    <xf numFmtId="165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3" fillId="0" borderId="7" xfId="0" applyFont="1" applyBorder="1" applyAlignment="1">
      <alignment/>
    </xf>
    <xf numFmtId="0" fontId="23" fillId="0" borderId="10" xfId="0" applyFont="1" applyBorder="1" applyAlignment="1">
      <alignment/>
    </xf>
    <xf numFmtId="0" fontId="27" fillId="0" borderId="5" xfId="0" applyFont="1" applyBorder="1" applyAlignment="1">
      <alignment horizontal="center"/>
    </xf>
    <xf numFmtId="0" fontId="22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57421875" style="31" customWidth="1"/>
    <col min="2" max="2" width="10.00390625" style="0" customWidth="1"/>
    <col min="3" max="3" width="18.28125" style="2" customWidth="1"/>
    <col min="4" max="4" width="2.421875" style="2" customWidth="1"/>
    <col min="5" max="5" width="9.140625" style="2" customWidth="1"/>
    <col min="6" max="6" width="2.421875" style="2" customWidth="1"/>
    <col min="7" max="7" width="13.140625" style="2" customWidth="1"/>
    <col min="8" max="8" width="11.140625" style="2" customWidth="1"/>
    <col min="9" max="9" width="16.8515625" style="2" bestFit="1" customWidth="1"/>
    <col min="10" max="10" width="11.8515625" style="2" customWidth="1"/>
    <col min="11" max="11" width="14.421875" style="2" customWidth="1"/>
    <col min="12" max="12" width="9.140625" style="7" customWidth="1"/>
    <col min="15" max="15" width="21.28125" style="0" bestFit="1" customWidth="1"/>
    <col min="16" max="16" width="14.00390625" style="0" bestFit="1" customWidth="1"/>
  </cols>
  <sheetData>
    <row r="1" spans="1:16" ht="18" customHeight="1">
      <c r="A1" s="40"/>
      <c r="P1" s="7"/>
    </row>
    <row r="2" spans="1:11" s="6" customFormat="1" ht="23.25">
      <c r="A2" s="42" t="s">
        <v>0</v>
      </c>
      <c r="B2" s="43"/>
      <c r="C2" s="42"/>
      <c r="D2" s="42"/>
      <c r="E2" s="42"/>
      <c r="F2" s="42"/>
      <c r="G2" s="42"/>
      <c r="H2" s="1"/>
      <c r="I2" s="1"/>
      <c r="J2" s="1"/>
      <c r="K2" s="1"/>
    </row>
    <row r="3" spans="1:16" ht="20.25">
      <c r="A3" s="30"/>
      <c r="P3" s="7"/>
    </row>
    <row r="5" spans="1:15" ht="23.25">
      <c r="A5" s="9" t="s">
        <v>91</v>
      </c>
      <c r="B5" s="4"/>
      <c r="C5" s="9"/>
      <c r="D5" s="9"/>
      <c r="E5" s="9"/>
      <c r="F5" s="9"/>
      <c r="G5" s="9"/>
      <c r="H5" s="9"/>
      <c r="I5" s="9"/>
      <c r="J5" s="9"/>
      <c r="K5" s="9"/>
      <c r="M5" s="3"/>
      <c r="N5" s="3"/>
      <c r="O5" s="3"/>
    </row>
    <row r="6" spans="1:11" s="33" customFormat="1" ht="20.25">
      <c r="A6" s="29" t="s">
        <v>1</v>
      </c>
      <c r="C6" s="10" t="s">
        <v>2</v>
      </c>
      <c r="D6" s="10"/>
      <c r="E6" s="10"/>
      <c r="F6" s="10"/>
      <c r="G6" s="10" t="s">
        <v>55</v>
      </c>
      <c r="H6" s="10"/>
      <c r="I6" s="10" t="s">
        <v>55</v>
      </c>
      <c r="J6" s="10"/>
      <c r="K6" s="10" t="s">
        <v>55</v>
      </c>
    </row>
    <row r="7" spans="1:11" s="33" customFormat="1" ht="23.25">
      <c r="A7" s="39"/>
      <c r="B7" s="35"/>
      <c r="C7" s="12">
        <v>2006</v>
      </c>
      <c r="D7" s="12"/>
      <c r="E7" s="12"/>
      <c r="F7" s="12"/>
      <c r="G7" s="12" t="s">
        <v>3</v>
      </c>
      <c r="H7" s="12"/>
      <c r="I7" s="12" t="s">
        <v>4</v>
      </c>
      <c r="J7" s="12"/>
      <c r="K7" s="12" t="s">
        <v>20</v>
      </c>
    </row>
    <row r="8" spans="1:11" s="33" customFormat="1" ht="20.25">
      <c r="A8" s="44"/>
      <c r="B8" s="45"/>
      <c r="C8" s="11"/>
      <c r="D8" s="11"/>
      <c r="E8" s="11"/>
      <c r="F8" s="11"/>
      <c r="G8" s="13"/>
      <c r="H8" s="13"/>
      <c r="I8" s="13"/>
      <c r="J8" s="13"/>
      <c r="K8" s="13"/>
    </row>
    <row r="9" spans="1:11" s="33" customFormat="1" ht="20.25">
      <c r="A9" s="44" t="s">
        <v>45</v>
      </c>
      <c r="B9" s="45"/>
      <c r="C9" s="11"/>
      <c r="D9" s="11"/>
      <c r="E9" s="11"/>
      <c r="F9" s="11"/>
      <c r="G9" s="13"/>
      <c r="H9" s="13"/>
      <c r="I9" s="13"/>
      <c r="J9" s="13"/>
      <c r="K9" s="13"/>
    </row>
    <row r="10" spans="1:11" s="33" customFormat="1" ht="20.25">
      <c r="A10" s="2" t="s">
        <v>5</v>
      </c>
      <c r="C10" s="14"/>
      <c r="D10" s="14"/>
      <c r="E10" s="11" t="s">
        <v>6</v>
      </c>
      <c r="F10" s="11"/>
      <c r="G10" s="53"/>
      <c r="H10" s="53"/>
      <c r="I10" s="53"/>
      <c r="J10" s="53"/>
      <c r="K10" s="10"/>
    </row>
    <row r="11" spans="1:11" s="33" customFormat="1" ht="23.25">
      <c r="A11" s="2" t="s">
        <v>21</v>
      </c>
      <c r="C11" s="8">
        <v>50</v>
      </c>
      <c r="D11" s="2"/>
      <c r="E11" s="11" t="s">
        <v>6</v>
      </c>
      <c r="F11" s="11"/>
      <c r="G11" s="10" t="s">
        <v>7</v>
      </c>
      <c r="H11" s="10"/>
      <c r="I11" s="10" t="s">
        <v>7</v>
      </c>
      <c r="J11" s="10"/>
      <c r="K11" s="10" t="s">
        <v>7</v>
      </c>
    </row>
    <row r="12" spans="1:11" s="33" customFormat="1" ht="20.25">
      <c r="A12" s="2"/>
      <c r="C12" s="2"/>
      <c r="D12" s="2"/>
      <c r="E12" s="11" t="s">
        <v>6</v>
      </c>
      <c r="F12" s="11"/>
      <c r="G12" s="10"/>
      <c r="H12" s="10"/>
      <c r="I12" s="10"/>
      <c r="J12" s="10"/>
      <c r="K12" s="10"/>
    </row>
    <row r="13" spans="1:11" s="33" customFormat="1" ht="20.25">
      <c r="A13" s="2" t="s">
        <v>8</v>
      </c>
      <c r="C13" s="2"/>
      <c r="D13" s="2"/>
      <c r="E13" s="11" t="s">
        <v>6</v>
      </c>
      <c r="F13" s="11"/>
      <c r="G13" s="10"/>
      <c r="H13" s="10"/>
      <c r="I13" s="10"/>
      <c r="J13" s="10"/>
      <c r="K13" s="10"/>
    </row>
    <row r="14" spans="1:11" s="33" customFormat="1" ht="20.25">
      <c r="A14" s="2" t="s">
        <v>9</v>
      </c>
      <c r="C14" s="8">
        <v>45</v>
      </c>
      <c r="D14" s="2"/>
      <c r="E14" s="11" t="s">
        <v>6</v>
      </c>
      <c r="F14" s="11"/>
      <c r="G14" s="38">
        <f>(C14/C11)</f>
        <v>0.9</v>
      </c>
      <c r="H14" s="10"/>
      <c r="I14" s="10" t="s">
        <v>7</v>
      </c>
      <c r="J14" s="10"/>
      <c r="K14" s="10" t="s">
        <v>7</v>
      </c>
    </row>
    <row r="15" spans="1:11" s="33" customFormat="1" ht="20.25">
      <c r="A15" s="2"/>
      <c r="B15" s="46"/>
      <c r="C15" s="2"/>
      <c r="D15" s="2"/>
      <c r="E15" s="11" t="s">
        <v>6</v>
      </c>
      <c r="F15" s="11"/>
      <c r="G15" s="10"/>
      <c r="H15" s="10"/>
      <c r="I15" s="10"/>
      <c r="J15" s="10"/>
      <c r="K15" s="10"/>
    </row>
    <row r="16" spans="1:11" s="33" customFormat="1" ht="20.25">
      <c r="A16" s="2" t="s">
        <v>10</v>
      </c>
      <c r="C16" s="2"/>
      <c r="D16" s="2"/>
      <c r="E16" s="11" t="s">
        <v>6</v>
      </c>
      <c r="F16" s="11"/>
      <c r="G16" s="54"/>
      <c r="H16" s="10"/>
      <c r="I16" s="10"/>
      <c r="J16" s="10"/>
      <c r="K16" s="10"/>
    </row>
    <row r="17" spans="1:11" s="33" customFormat="1" ht="20.25">
      <c r="A17" s="2" t="s">
        <v>11</v>
      </c>
      <c r="C17" s="15">
        <v>24000</v>
      </c>
      <c r="D17" s="16"/>
      <c r="E17" s="11" t="s">
        <v>6</v>
      </c>
      <c r="F17" s="11"/>
      <c r="G17" s="17">
        <f>(C17/C11)</f>
        <v>480</v>
      </c>
      <c r="H17" s="17"/>
      <c r="I17" s="17">
        <f>(C17/C14)</f>
        <v>533.3333333333334</v>
      </c>
      <c r="J17" s="10"/>
      <c r="K17" s="10" t="s">
        <v>7</v>
      </c>
    </row>
    <row r="18" spans="1:11" s="33" customFormat="1" ht="20.25">
      <c r="A18" s="2"/>
      <c r="C18" s="16"/>
      <c r="D18" s="16"/>
      <c r="E18" s="16"/>
      <c r="F18" s="16"/>
      <c r="G18" s="17"/>
      <c r="H18" s="17"/>
      <c r="I18" s="17"/>
      <c r="J18" s="10"/>
      <c r="K18" s="10"/>
    </row>
    <row r="19" spans="1:11" s="33" customFormat="1" ht="20.25">
      <c r="A19" s="2"/>
      <c r="C19" s="16"/>
      <c r="D19" s="16"/>
      <c r="E19" s="16"/>
      <c r="F19" s="16"/>
      <c r="G19" s="17"/>
      <c r="H19" s="17"/>
      <c r="I19" s="17"/>
      <c r="J19" s="10"/>
      <c r="K19" s="10"/>
    </row>
    <row r="20" spans="1:11" s="33" customFormat="1" ht="20.25">
      <c r="A20" s="2"/>
      <c r="C20" s="17"/>
      <c r="D20" s="17" t="s">
        <v>6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K20" s="17" t="s">
        <v>6</v>
      </c>
    </row>
    <row r="21" spans="1:11" s="33" customFormat="1" ht="20.25">
      <c r="A21" s="14" t="s">
        <v>46</v>
      </c>
      <c r="C21" s="18"/>
      <c r="D21" s="2"/>
      <c r="E21" s="2"/>
      <c r="F21" s="2"/>
      <c r="G21" s="10"/>
      <c r="H21" s="10"/>
      <c r="I21" s="10"/>
      <c r="J21" s="10"/>
      <c r="K21" s="10"/>
    </row>
    <row r="22" spans="1:11" s="33" customFormat="1" ht="20.25">
      <c r="A22" s="2"/>
      <c r="C22" s="2"/>
      <c r="D22" s="2"/>
      <c r="E22" s="2"/>
      <c r="F22" s="2"/>
      <c r="G22" s="10"/>
      <c r="H22" s="10"/>
      <c r="I22" s="10"/>
      <c r="J22" s="10"/>
      <c r="K22" s="10"/>
    </row>
    <row r="23" spans="1:11" s="33" customFormat="1" ht="20.25">
      <c r="A23" s="2" t="s">
        <v>47</v>
      </c>
      <c r="C23" s="19">
        <v>1500</v>
      </c>
      <c r="D23" s="20"/>
      <c r="E23" s="11" t="s">
        <v>6</v>
      </c>
      <c r="F23" s="11"/>
      <c r="G23" s="25">
        <f>C23/$C$11</f>
        <v>30</v>
      </c>
      <c r="H23" s="10"/>
      <c r="I23" s="10" t="s">
        <v>7</v>
      </c>
      <c r="J23" s="10"/>
      <c r="K23" s="10" t="s">
        <v>7</v>
      </c>
    </row>
    <row r="24" spans="1:11" s="33" customFormat="1" ht="20.25">
      <c r="A24" s="2"/>
      <c r="C24" s="20"/>
      <c r="D24" s="20"/>
      <c r="E24" s="11" t="s">
        <v>6</v>
      </c>
      <c r="F24" s="11"/>
      <c r="G24" s="25"/>
      <c r="H24" s="25"/>
      <c r="I24" s="25"/>
      <c r="J24" s="10"/>
      <c r="K24" s="10"/>
    </row>
    <row r="25" spans="1:11" s="33" customFormat="1" ht="20.25">
      <c r="A25" s="2" t="s">
        <v>48</v>
      </c>
      <c r="C25" s="19">
        <v>5500</v>
      </c>
      <c r="D25" s="20"/>
      <c r="E25" s="11" t="s">
        <v>6</v>
      </c>
      <c r="F25" s="11"/>
      <c r="G25" s="25">
        <f aca="true" t="shared" si="0" ref="G25:G33">C25/$C$11</f>
        <v>110</v>
      </c>
      <c r="H25" s="25"/>
      <c r="I25" s="10" t="s">
        <v>7</v>
      </c>
      <c r="J25" s="10"/>
      <c r="K25" s="10" t="s">
        <v>7</v>
      </c>
    </row>
    <row r="26" spans="1:11" s="33" customFormat="1" ht="20.25">
      <c r="A26" s="2"/>
      <c r="C26" s="20"/>
      <c r="D26" s="20"/>
      <c r="E26" s="11" t="s">
        <v>6</v>
      </c>
      <c r="F26" s="11"/>
      <c r="G26" s="25"/>
      <c r="H26" s="25"/>
      <c r="I26" s="25"/>
      <c r="J26" s="10"/>
      <c r="K26" s="10"/>
    </row>
    <row r="27" spans="1:11" s="33" customFormat="1" ht="20.25">
      <c r="A27" s="2" t="s">
        <v>43</v>
      </c>
      <c r="C27" s="19">
        <v>3000</v>
      </c>
      <c r="D27" s="20"/>
      <c r="E27" s="11" t="s">
        <v>6</v>
      </c>
      <c r="F27" s="11"/>
      <c r="G27" s="25">
        <f t="shared" si="0"/>
        <v>60</v>
      </c>
      <c r="H27" s="25"/>
      <c r="I27" s="10" t="s">
        <v>7</v>
      </c>
      <c r="J27" s="10"/>
      <c r="K27" s="10" t="s">
        <v>7</v>
      </c>
    </row>
    <row r="28" spans="1:11" s="33" customFormat="1" ht="20.25">
      <c r="A28" s="2"/>
      <c r="C28" s="20"/>
      <c r="D28" s="20"/>
      <c r="E28" s="11" t="s">
        <v>6</v>
      </c>
      <c r="F28" s="11"/>
      <c r="G28" s="25"/>
      <c r="H28" s="25"/>
      <c r="I28" s="25"/>
      <c r="J28" s="10"/>
      <c r="K28" s="10"/>
    </row>
    <row r="29" spans="1:11" s="33" customFormat="1" ht="20.25">
      <c r="A29" s="2" t="s">
        <v>44</v>
      </c>
      <c r="C29" s="19">
        <v>2200</v>
      </c>
      <c r="D29" s="20"/>
      <c r="E29" s="11" t="s">
        <v>6</v>
      </c>
      <c r="F29" s="11"/>
      <c r="G29" s="25">
        <f t="shared" si="0"/>
        <v>44</v>
      </c>
      <c r="H29" s="25"/>
      <c r="I29" s="10" t="s">
        <v>7</v>
      </c>
      <c r="J29" s="10"/>
      <c r="K29" s="10" t="s">
        <v>7</v>
      </c>
    </row>
    <row r="30" spans="1:11" s="33" customFormat="1" ht="20.25">
      <c r="A30" s="2"/>
      <c r="C30" s="20"/>
      <c r="D30" s="20"/>
      <c r="E30" s="11" t="s">
        <v>6</v>
      </c>
      <c r="F30" s="11"/>
      <c r="G30" s="25"/>
      <c r="H30" s="25"/>
      <c r="I30" s="25"/>
      <c r="J30" s="10"/>
      <c r="K30" s="10"/>
    </row>
    <row r="31" spans="1:11" s="33" customFormat="1" ht="20.25">
      <c r="A31" s="2" t="s">
        <v>49</v>
      </c>
      <c r="C31" s="19">
        <v>1200</v>
      </c>
      <c r="D31" s="20"/>
      <c r="E31" s="11" t="s">
        <v>6</v>
      </c>
      <c r="F31" s="11"/>
      <c r="G31" s="25">
        <f t="shared" si="0"/>
        <v>24</v>
      </c>
      <c r="H31" s="25"/>
      <c r="I31" s="10" t="s">
        <v>7</v>
      </c>
      <c r="J31" s="10"/>
      <c r="K31" s="10" t="s">
        <v>7</v>
      </c>
    </row>
    <row r="32" spans="1:11" s="33" customFormat="1" ht="20.25">
      <c r="A32" s="2"/>
      <c r="C32" s="20"/>
      <c r="D32" s="20"/>
      <c r="E32" s="11" t="s">
        <v>6</v>
      </c>
      <c r="F32" s="11"/>
      <c r="G32" s="25"/>
      <c r="H32" s="25"/>
      <c r="I32" s="25"/>
      <c r="J32" s="10"/>
      <c r="K32" s="10"/>
    </row>
    <row r="33" spans="1:11" s="33" customFormat="1" ht="20.25">
      <c r="A33" s="2" t="s">
        <v>50</v>
      </c>
      <c r="C33" s="19">
        <v>10500</v>
      </c>
      <c r="D33" s="20"/>
      <c r="E33" s="11" t="s">
        <v>6</v>
      </c>
      <c r="F33" s="11"/>
      <c r="G33" s="25">
        <f t="shared" si="0"/>
        <v>210</v>
      </c>
      <c r="H33" s="25"/>
      <c r="I33" s="10" t="s">
        <v>7</v>
      </c>
      <c r="J33" s="10"/>
      <c r="K33" s="10" t="s">
        <v>7</v>
      </c>
    </row>
    <row r="34" spans="1:11" s="33" customFormat="1" ht="20.25">
      <c r="A34" s="2"/>
      <c r="C34" s="20"/>
      <c r="D34" s="20"/>
      <c r="E34" s="11" t="s">
        <v>6</v>
      </c>
      <c r="F34" s="11"/>
      <c r="G34" s="25"/>
      <c r="H34" s="25"/>
      <c r="I34" s="25"/>
      <c r="J34" s="10"/>
      <c r="K34" s="10"/>
    </row>
    <row r="35" spans="1:11" s="33" customFormat="1" ht="20.25">
      <c r="A35" s="37" t="s">
        <v>12</v>
      </c>
      <c r="C35" s="20"/>
      <c r="D35" s="20"/>
      <c r="E35" s="11" t="s">
        <v>6</v>
      </c>
      <c r="F35" s="11"/>
      <c r="G35" s="25"/>
      <c r="H35" s="25"/>
      <c r="I35" s="25"/>
      <c r="J35" s="10"/>
      <c r="K35" s="10"/>
    </row>
    <row r="36" spans="1:11" s="33" customFormat="1" ht="23.25">
      <c r="A36" s="2" t="s">
        <v>22</v>
      </c>
      <c r="C36" s="21">
        <v>4500</v>
      </c>
      <c r="D36" s="22"/>
      <c r="E36" s="11" t="s">
        <v>6</v>
      </c>
      <c r="F36" s="11"/>
      <c r="G36" s="10" t="s">
        <v>7</v>
      </c>
      <c r="H36" s="25"/>
      <c r="I36" s="10" t="s">
        <v>7</v>
      </c>
      <c r="J36" s="10"/>
      <c r="K36" s="10" t="s">
        <v>7</v>
      </c>
    </row>
    <row r="37" spans="1:11" s="33" customFormat="1" ht="20.25">
      <c r="A37" s="2"/>
      <c r="C37" s="20"/>
      <c r="D37" s="20"/>
      <c r="E37" s="11" t="s">
        <v>6</v>
      </c>
      <c r="F37" s="11"/>
      <c r="G37" s="25"/>
      <c r="H37" s="25"/>
      <c r="I37" s="25"/>
      <c r="J37" s="10"/>
      <c r="K37" s="10"/>
    </row>
    <row r="38" spans="1:11" s="33" customFormat="1" ht="20.25">
      <c r="A38" s="37" t="s">
        <v>13</v>
      </c>
      <c r="C38" s="20"/>
      <c r="D38" s="20"/>
      <c r="E38" s="11" t="s">
        <v>6</v>
      </c>
      <c r="F38" s="11"/>
      <c r="G38" s="25"/>
      <c r="H38" s="25"/>
      <c r="I38" s="25"/>
      <c r="J38" s="10"/>
      <c r="K38" s="10"/>
    </row>
    <row r="39" spans="1:14" s="33" customFormat="1" ht="23.25">
      <c r="A39" s="2" t="s">
        <v>23</v>
      </c>
      <c r="C39" s="19">
        <v>3500</v>
      </c>
      <c r="D39" s="20"/>
      <c r="E39" s="11" t="s">
        <v>6</v>
      </c>
      <c r="F39" s="11"/>
      <c r="G39" s="25">
        <f>C39/C11</f>
        <v>70</v>
      </c>
      <c r="H39" s="25"/>
      <c r="I39" s="10" t="s">
        <v>7</v>
      </c>
      <c r="J39" s="10"/>
      <c r="K39" s="10" t="s">
        <v>7</v>
      </c>
      <c r="N39" s="14"/>
    </row>
    <row r="40" spans="1:14" s="33" customFormat="1" ht="20.25">
      <c r="A40" s="2"/>
      <c r="C40" s="18"/>
      <c r="D40" s="20"/>
      <c r="E40" s="11" t="s">
        <v>6</v>
      </c>
      <c r="F40" s="11"/>
      <c r="G40" s="10"/>
      <c r="H40" s="25"/>
      <c r="I40" s="10"/>
      <c r="J40" s="10"/>
      <c r="K40" s="10"/>
      <c r="N40" s="14"/>
    </row>
    <row r="41" spans="1:14" s="33" customFormat="1" ht="20.25">
      <c r="A41" s="37" t="s">
        <v>17</v>
      </c>
      <c r="C41" s="18"/>
      <c r="D41" s="20"/>
      <c r="E41" s="11" t="s">
        <v>6</v>
      </c>
      <c r="F41" s="11"/>
      <c r="G41" s="10"/>
      <c r="H41" s="25"/>
      <c r="I41" s="10"/>
      <c r="J41" s="10"/>
      <c r="K41" s="10"/>
      <c r="N41" s="14"/>
    </row>
    <row r="42" spans="1:14" s="33" customFormat="1" ht="23.25">
      <c r="A42" s="2" t="s">
        <v>24</v>
      </c>
      <c r="C42" s="19">
        <v>2100</v>
      </c>
      <c r="D42" s="20"/>
      <c r="E42" s="11" t="s">
        <v>6</v>
      </c>
      <c r="F42" s="11"/>
      <c r="G42" s="25">
        <f>C42/C11</f>
        <v>42</v>
      </c>
      <c r="H42" s="10"/>
      <c r="I42" s="26">
        <f>C42/C14</f>
        <v>46.666666666666664</v>
      </c>
      <c r="J42" s="10"/>
      <c r="K42" s="26">
        <f>C42/(C17/100)</f>
        <v>8.75</v>
      </c>
      <c r="N42" s="14"/>
    </row>
    <row r="43" spans="1:17" s="33" customFormat="1" ht="20.25">
      <c r="A43" s="2"/>
      <c r="C43" s="20"/>
      <c r="D43" s="20"/>
      <c r="E43" s="11" t="s">
        <v>6</v>
      </c>
      <c r="F43" s="11"/>
      <c r="G43" s="10"/>
      <c r="H43" s="25"/>
      <c r="I43" s="10"/>
      <c r="J43" s="10"/>
      <c r="K43" s="10"/>
      <c r="N43" s="10"/>
      <c r="O43" s="10"/>
      <c r="P43" s="10"/>
      <c r="Q43" s="10"/>
    </row>
    <row r="44" spans="1:17" s="33" customFormat="1" ht="20.25">
      <c r="A44" s="37" t="s">
        <v>14</v>
      </c>
      <c r="C44" s="20"/>
      <c r="D44" s="20"/>
      <c r="E44" s="11" t="s">
        <v>6</v>
      </c>
      <c r="F44" s="11"/>
      <c r="G44" s="25"/>
      <c r="H44" s="25"/>
      <c r="I44" s="25"/>
      <c r="J44" s="10"/>
      <c r="K44" s="10"/>
      <c r="N44" s="10"/>
      <c r="O44" s="10"/>
      <c r="P44" s="10"/>
      <c r="Q44" s="10"/>
    </row>
    <row r="45" spans="1:17" s="33" customFormat="1" ht="20.25">
      <c r="A45" s="2" t="s">
        <v>18</v>
      </c>
      <c r="C45" s="23">
        <v>4000</v>
      </c>
      <c r="D45" s="24"/>
      <c r="E45" s="11" t="s">
        <v>6</v>
      </c>
      <c r="F45" s="11"/>
      <c r="G45" s="25">
        <f>$C$45/C11</f>
        <v>80</v>
      </c>
      <c r="H45" s="25"/>
      <c r="I45" s="26">
        <f>$C$45/C14</f>
        <v>88.88888888888889</v>
      </c>
      <c r="J45" s="25"/>
      <c r="K45" s="26">
        <f>$C$45/(C17/100)</f>
        <v>16.666666666666668</v>
      </c>
      <c r="N45" s="20"/>
      <c r="O45" s="27"/>
      <c r="P45" s="27"/>
      <c r="Q45" s="27"/>
    </row>
    <row r="46" spans="1:17" s="33" customFormat="1" ht="20.25">
      <c r="A46" s="2"/>
      <c r="C46" s="24"/>
      <c r="D46" s="24"/>
      <c r="E46" s="11" t="s">
        <v>6</v>
      </c>
      <c r="F46" s="11"/>
      <c r="G46" s="25"/>
      <c r="H46" s="25"/>
      <c r="I46" s="25"/>
      <c r="J46" s="10"/>
      <c r="K46" s="10"/>
      <c r="N46" s="2"/>
      <c r="O46" s="2"/>
      <c r="P46" s="2"/>
      <c r="Q46" s="2"/>
    </row>
    <row r="47" spans="1:11" s="33" customFormat="1" ht="20.25">
      <c r="A47" s="2" t="s">
        <v>53</v>
      </c>
      <c r="C47" s="20"/>
      <c r="D47" s="20"/>
      <c r="E47" s="11" t="s">
        <v>6</v>
      </c>
      <c r="F47" s="11"/>
      <c r="G47" s="25"/>
      <c r="H47" s="25"/>
      <c r="I47" s="26"/>
      <c r="J47" s="10"/>
      <c r="K47" s="10"/>
    </row>
    <row r="48" spans="1:11" s="33" customFormat="1" ht="23.25">
      <c r="A48" s="2" t="s">
        <v>54</v>
      </c>
      <c r="C48" s="20">
        <f>C23+C25+C27+C29+C31+C33-C36-C39+C42+C45</f>
        <v>22000</v>
      </c>
      <c r="D48" s="20"/>
      <c r="E48" s="11" t="s">
        <v>6</v>
      </c>
      <c r="F48" s="11"/>
      <c r="G48" s="25">
        <f>$C$48/C11</f>
        <v>440</v>
      </c>
      <c r="H48" s="25"/>
      <c r="I48" s="25">
        <f>$C$48/C14</f>
        <v>488.8888888888889</v>
      </c>
      <c r="J48" s="10"/>
      <c r="K48" s="72">
        <f>$C$48/(C17/100)</f>
        <v>91.66666666666667</v>
      </c>
    </row>
    <row r="49" spans="1:11" s="33" customFormat="1" ht="20.25">
      <c r="A49" s="2"/>
      <c r="C49" s="20"/>
      <c r="D49" s="20"/>
      <c r="E49" s="11"/>
      <c r="F49" s="11"/>
      <c r="G49" s="20"/>
      <c r="H49" s="20"/>
      <c r="I49" s="20"/>
      <c r="J49" s="2"/>
      <c r="K49" s="41"/>
    </row>
    <row r="50" spans="1:11" s="33" customFormat="1" ht="20.25">
      <c r="A50" s="14"/>
      <c r="C50" s="20"/>
      <c r="D50" s="20"/>
      <c r="E50" s="11"/>
      <c r="F50" s="11"/>
      <c r="G50" s="20"/>
      <c r="H50" s="20"/>
      <c r="I50" s="20"/>
      <c r="J50" s="2"/>
      <c r="K50" s="41"/>
    </row>
    <row r="51" spans="1:11" s="33" customFormat="1" ht="20.25">
      <c r="A51" s="14" t="s">
        <v>73</v>
      </c>
      <c r="C51" s="20"/>
      <c r="D51" s="20"/>
      <c r="E51" s="11"/>
      <c r="F51" s="11"/>
      <c r="G51" s="58" t="s">
        <v>36</v>
      </c>
      <c r="H51" s="56"/>
      <c r="I51" s="56" t="s">
        <v>37</v>
      </c>
      <c r="J51" s="53"/>
      <c r="K51" s="56" t="s">
        <v>74</v>
      </c>
    </row>
    <row r="52" spans="1:11" s="33" customFormat="1" ht="20.25">
      <c r="A52" s="14"/>
      <c r="C52" s="20"/>
      <c r="D52" s="20"/>
      <c r="E52" s="11"/>
      <c r="F52" s="11"/>
      <c r="G52" s="41"/>
      <c r="H52" s="20"/>
      <c r="I52" s="20"/>
      <c r="J52" s="2"/>
      <c r="K52" s="20"/>
    </row>
    <row r="53" spans="1:11" s="33" customFormat="1" ht="20.25">
      <c r="A53" s="2" t="s">
        <v>87</v>
      </c>
      <c r="C53" s="20"/>
      <c r="D53" s="20"/>
      <c r="E53" s="11"/>
      <c r="F53" s="11"/>
      <c r="G53" s="77">
        <f>C48</f>
        <v>22000</v>
      </c>
      <c r="H53" s="27"/>
      <c r="I53" s="20">
        <f>G53/$C$14</f>
        <v>488.8888888888889</v>
      </c>
      <c r="J53" s="20"/>
      <c r="K53" s="27">
        <f>G53/($C$17/100)</f>
        <v>91.66666666666667</v>
      </c>
    </row>
    <row r="54" spans="1:11" s="33" customFormat="1" ht="20.25">
      <c r="A54" s="2" t="s">
        <v>88</v>
      </c>
      <c r="C54" s="20"/>
      <c r="D54" s="20"/>
      <c r="E54" s="11"/>
      <c r="F54" s="11"/>
      <c r="G54" s="23">
        <v>2400</v>
      </c>
      <c r="H54" s="36"/>
      <c r="I54" s="20">
        <f>G54/$C$14</f>
        <v>53.333333333333336</v>
      </c>
      <c r="J54" s="20"/>
      <c r="K54" s="27">
        <f>G54/($C$17/100)</f>
        <v>10</v>
      </c>
    </row>
    <row r="55" spans="1:11" s="33" customFormat="1" ht="20.25">
      <c r="A55" s="2" t="s">
        <v>89</v>
      </c>
      <c r="C55" s="20"/>
      <c r="D55" s="20"/>
      <c r="E55" s="11"/>
      <c r="F55" s="11"/>
      <c r="G55" s="23">
        <v>1200</v>
      </c>
      <c r="H55" s="36"/>
      <c r="I55" s="20">
        <f>G55/$C$14</f>
        <v>26.666666666666668</v>
      </c>
      <c r="J55" s="20"/>
      <c r="K55" s="27">
        <f>G55/($C$17/100)</f>
        <v>5</v>
      </c>
    </row>
    <row r="56" spans="1:11" s="33" customFormat="1" ht="20.25">
      <c r="A56" s="2" t="s">
        <v>90</v>
      </c>
      <c r="C56" s="20"/>
      <c r="D56" s="20"/>
      <c r="E56" s="11"/>
      <c r="F56" s="11"/>
      <c r="G56" s="23">
        <v>1200</v>
      </c>
      <c r="H56" s="36"/>
      <c r="I56" s="20">
        <f>G56/$C$14</f>
        <v>26.666666666666668</v>
      </c>
      <c r="J56" s="20"/>
      <c r="K56" s="27">
        <f>G56/($C$17/100)</f>
        <v>5</v>
      </c>
    </row>
    <row r="57" spans="1:11" s="33" customFormat="1" ht="20.25">
      <c r="A57" s="2"/>
      <c r="C57" s="20"/>
      <c r="D57" s="20"/>
      <c r="E57" s="11"/>
      <c r="F57" s="11"/>
      <c r="G57" s="77"/>
      <c r="H57" s="36"/>
      <c r="I57" s="20"/>
      <c r="J57" s="20"/>
      <c r="K57" s="51"/>
    </row>
    <row r="58" spans="1:11" s="33" customFormat="1" ht="20.25">
      <c r="A58" s="2" t="s">
        <v>72</v>
      </c>
      <c r="C58" s="20"/>
      <c r="D58" s="20"/>
      <c r="E58" s="11"/>
      <c r="F58" s="11"/>
      <c r="G58" s="77">
        <f>SUM(G53:G57)</f>
        <v>26800</v>
      </c>
      <c r="H58" s="36"/>
      <c r="I58" s="20">
        <f>SUM(I53:I57)</f>
        <v>595.5555555555555</v>
      </c>
      <c r="J58" s="20"/>
      <c r="K58" s="28">
        <f>SUM(K53:K56)</f>
        <v>111.66666666666667</v>
      </c>
    </row>
    <row r="59" spans="1:11" s="33" customFormat="1" ht="20.25">
      <c r="A59" s="2"/>
      <c r="C59" s="20"/>
      <c r="D59" s="20"/>
      <c r="E59" s="11"/>
      <c r="F59" s="11"/>
      <c r="G59" s="41"/>
      <c r="H59" s="36"/>
      <c r="I59" s="20"/>
      <c r="J59" s="20"/>
      <c r="K59" s="77"/>
    </row>
    <row r="60" spans="1:15" s="33" customFormat="1" ht="20.25">
      <c r="A60" s="2" t="s">
        <v>28</v>
      </c>
      <c r="C60" s="20"/>
      <c r="D60" s="20"/>
      <c r="E60" s="11"/>
      <c r="F60" s="11"/>
      <c r="G60" s="47">
        <v>22</v>
      </c>
      <c r="H60" s="76" t="s">
        <v>39</v>
      </c>
      <c r="I60" s="62"/>
      <c r="J60" s="63" t="s">
        <v>26</v>
      </c>
      <c r="K60" s="64"/>
      <c r="O60" s="5" t="s">
        <v>32</v>
      </c>
    </row>
    <row r="61" spans="1:17" s="33" customFormat="1" ht="20.25">
      <c r="A61" s="2" t="s">
        <v>29</v>
      </c>
      <c r="C61" s="20"/>
      <c r="D61" s="20"/>
      <c r="E61" s="11"/>
      <c r="F61" s="11"/>
      <c r="G61" s="15">
        <v>11000</v>
      </c>
      <c r="H61" s="76">
        <f>G61/G60</f>
        <v>500</v>
      </c>
      <c r="I61" s="65">
        <f>C14</f>
        <v>45</v>
      </c>
      <c r="J61" s="60" t="s">
        <v>19</v>
      </c>
      <c r="K61" s="66">
        <f>G60+G62</f>
        <v>45</v>
      </c>
      <c r="O61" s="113">
        <f>G61/C17</f>
        <v>0.4583333333333333</v>
      </c>
      <c r="P61" s="37" t="s">
        <v>103</v>
      </c>
      <c r="Q61" s="2"/>
    </row>
    <row r="62" spans="1:17" s="33" customFormat="1" ht="20.25">
      <c r="A62" s="2" t="s">
        <v>30</v>
      </c>
      <c r="C62" s="20"/>
      <c r="D62" s="20"/>
      <c r="E62" s="11"/>
      <c r="F62" s="11"/>
      <c r="G62" s="47">
        <v>23</v>
      </c>
      <c r="H62" s="76" t="s">
        <v>39</v>
      </c>
      <c r="I62" s="67"/>
      <c r="J62" s="61" t="s">
        <v>27</v>
      </c>
      <c r="K62" s="68"/>
      <c r="O62" s="113">
        <f>G63/C17</f>
        <v>0.5416666666666666</v>
      </c>
      <c r="P62" s="114" t="s">
        <v>104</v>
      </c>
      <c r="Q62" s="2"/>
    </row>
    <row r="63" spans="1:17" s="33" customFormat="1" ht="20.25">
      <c r="A63" s="2" t="s">
        <v>31</v>
      </c>
      <c r="C63" s="20"/>
      <c r="D63" s="20"/>
      <c r="E63" s="11"/>
      <c r="F63" s="11"/>
      <c r="G63" s="49">
        <v>13000</v>
      </c>
      <c r="H63" s="76">
        <f>G63/G62</f>
        <v>565.2173913043479</v>
      </c>
      <c r="I63" s="69">
        <f>C17</f>
        <v>24000</v>
      </c>
      <c r="J63" s="70" t="s">
        <v>19</v>
      </c>
      <c r="K63" s="71">
        <f>G61+G63</f>
        <v>24000</v>
      </c>
      <c r="O63" s="37" t="s">
        <v>101</v>
      </c>
      <c r="P63" s="2" t="s">
        <v>105</v>
      </c>
      <c r="Q63" s="2"/>
    </row>
    <row r="64" spans="1:19" s="33" customFormat="1" ht="20.25">
      <c r="A64" s="2" t="s">
        <v>25</v>
      </c>
      <c r="C64" s="20"/>
      <c r="D64" s="20"/>
      <c r="E64" s="11"/>
      <c r="F64" s="11"/>
      <c r="G64" s="50">
        <v>4</v>
      </c>
      <c r="O64" s="2" t="s">
        <v>102</v>
      </c>
      <c r="P64" s="2"/>
      <c r="Q64" s="2"/>
      <c r="S64"/>
    </row>
    <row r="65" spans="15:19" ht="20.25">
      <c r="O65" s="2" t="s">
        <v>34</v>
      </c>
      <c r="P65" s="2"/>
      <c r="Q65" s="2"/>
      <c r="S65" s="33"/>
    </row>
    <row r="66" spans="3:16" s="2" customFormat="1" ht="20.25">
      <c r="C66" s="20"/>
      <c r="D66" s="20"/>
      <c r="E66" s="11"/>
      <c r="F66" s="11"/>
      <c r="G66" s="56" t="s">
        <v>36</v>
      </c>
      <c r="H66" s="57"/>
      <c r="I66" s="56" t="s">
        <v>37</v>
      </c>
      <c r="J66" s="53"/>
      <c r="K66" s="58" t="s">
        <v>74</v>
      </c>
      <c r="O66" s="2" t="s">
        <v>35</v>
      </c>
      <c r="P66" s="48"/>
    </row>
    <row r="67" spans="3:17" s="2" customFormat="1" ht="20.25">
      <c r="C67" s="20"/>
      <c r="D67" s="20"/>
      <c r="E67" s="11"/>
      <c r="F67" s="11"/>
      <c r="G67" s="56"/>
      <c r="H67" s="57"/>
      <c r="I67" s="56"/>
      <c r="J67" s="53"/>
      <c r="K67" s="58"/>
      <c r="P67" s="48"/>
      <c r="Q67" s="37" t="s">
        <v>106</v>
      </c>
    </row>
    <row r="68" spans="1:17" s="2" customFormat="1" ht="20.25">
      <c r="A68" s="2" t="s">
        <v>85</v>
      </c>
      <c r="C68" s="20"/>
      <c r="D68" s="20"/>
      <c r="E68" s="11"/>
      <c r="F68" s="11"/>
      <c r="G68" s="20">
        <f>K68*G61/100</f>
        <v>12045</v>
      </c>
      <c r="I68" s="27">
        <f>G68/G60</f>
        <v>547.5</v>
      </c>
      <c r="J68" s="52"/>
      <c r="K68" s="98">
        <f>$K$58-($G$64*$O$62)</f>
        <v>109.5</v>
      </c>
      <c r="O68" s="27">
        <f>G61/100*K68</f>
        <v>12045</v>
      </c>
      <c r="Q68" s="2" t="s">
        <v>107</v>
      </c>
    </row>
    <row r="69" spans="3:15" s="2" customFormat="1" ht="20.25">
      <c r="C69" s="20"/>
      <c r="D69" s="20"/>
      <c r="E69" s="11"/>
      <c r="F69" s="11"/>
      <c r="G69" s="20"/>
      <c r="J69" s="52"/>
      <c r="O69" s="27"/>
    </row>
    <row r="70" spans="1:15" s="2" customFormat="1" ht="20.25">
      <c r="A70" s="2" t="s">
        <v>86</v>
      </c>
      <c r="C70" s="20"/>
      <c r="D70" s="20"/>
      <c r="E70" s="11"/>
      <c r="F70" s="11"/>
      <c r="G70" s="20">
        <f>K70*G63/100</f>
        <v>14755</v>
      </c>
      <c r="I70" s="27">
        <f>G70/G62</f>
        <v>641.5217391304348</v>
      </c>
      <c r="J70" s="52"/>
      <c r="K70" s="98">
        <f>$K$58+($G$64*$O$61)</f>
        <v>113.5</v>
      </c>
      <c r="O70" s="27">
        <f>K70*G63/100</f>
        <v>14755</v>
      </c>
    </row>
    <row r="71" spans="3:15" s="2" customFormat="1" ht="20.25">
      <c r="C71" s="20"/>
      <c r="D71" s="20"/>
      <c r="E71" s="11"/>
      <c r="F71" s="11"/>
      <c r="G71" s="59" t="s">
        <v>38</v>
      </c>
      <c r="J71" s="52"/>
      <c r="O71" s="27"/>
    </row>
    <row r="72" spans="3:15" s="2" customFormat="1" ht="20.25">
      <c r="C72" s="20"/>
      <c r="D72" s="20"/>
      <c r="E72" s="11"/>
      <c r="F72" s="11"/>
      <c r="G72" s="20">
        <f>SUM(G68:G71)</f>
        <v>26800</v>
      </c>
      <c r="I72" s="27"/>
      <c r="J72" s="52"/>
      <c r="O72" s="27"/>
    </row>
    <row r="73" spans="1:15" s="33" customFormat="1" ht="20.25">
      <c r="A73" s="39"/>
      <c r="B73" s="35"/>
      <c r="C73" s="9"/>
      <c r="D73" s="9"/>
      <c r="E73" s="9"/>
      <c r="F73" s="9"/>
      <c r="G73" s="9"/>
      <c r="H73" s="9"/>
      <c r="I73" s="9"/>
      <c r="J73" s="9"/>
      <c r="K73" s="55"/>
      <c r="O73" s="78">
        <f>SUM(O68:O70)</f>
        <v>26800</v>
      </c>
    </row>
    <row r="74" spans="1:15" s="74" customFormat="1" ht="17.25">
      <c r="A74" s="73" t="s">
        <v>81</v>
      </c>
      <c r="C74" s="75"/>
      <c r="D74" s="75"/>
      <c r="E74" s="75"/>
      <c r="F74" s="75"/>
      <c r="G74" s="75"/>
      <c r="H74" s="75"/>
      <c r="I74" s="75"/>
      <c r="J74" s="75"/>
      <c r="K74" s="75"/>
      <c r="O74" s="79" t="s">
        <v>33</v>
      </c>
    </row>
    <row r="75" spans="1:15" s="74" customFormat="1" ht="17.25">
      <c r="A75" s="73" t="s">
        <v>51</v>
      </c>
      <c r="C75" s="75"/>
      <c r="D75" s="75"/>
      <c r="E75" s="75"/>
      <c r="F75" s="75"/>
      <c r="G75" s="75"/>
      <c r="H75" s="75"/>
      <c r="I75" s="75"/>
      <c r="J75" s="75"/>
      <c r="K75" s="75"/>
      <c r="O75" s="78">
        <f>K58*(C17/100)</f>
        <v>26800</v>
      </c>
    </row>
    <row r="76" spans="1:11" s="74" customFormat="1" ht="15">
      <c r="A76" s="75" t="s">
        <v>58</v>
      </c>
      <c r="C76" s="75"/>
      <c r="D76" s="75"/>
      <c r="E76" s="75"/>
      <c r="F76" s="75"/>
      <c r="G76" s="75"/>
      <c r="H76" s="75"/>
      <c r="I76" s="75"/>
      <c r="J76" s="75"/>
      <c r="K76" s="75"/>
    </row>
    <row r="77" spans="1:11" s="74" customFormat="1" ht="17.25">
      <c r="A77" s="73" t="s">
        <v>40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1:11" s="74" customFormat="1" ht="17.25">
      <c r="A78" s="73" t="s">
        <v>52</v>
      </c>
      <c r="C78" s="75"/>
      <c r="D78" s="75"/>
      <c r="E78" s="75"/>
      <c r="F78" s="75"/>
      <c r="G78" s="75"/>
      <c r="H78" s="75"/>
      <c r="I78" s="75"/>
      <c r="J78" s="75"/>
      <c r="K78" s="75"/>
    </row>
    <row r="79" spans="1:11" s="74" customFormat="1" ht="15">
      <c r="A79" s="75" t="s">
        <v>56</v>
      </c>
      <c r="C79" s="75"/>
      <c r="D79" s="75"/>
      <c r="E79" s="75"/>
      <c r="F79" s="75"/>
      <c r="G79" s="75"/>
      <c r="H79" s="75"/>
      <c r="I79" s="75"/>
      <c r="J79" s="75"/>
      <c r="K79" s="75"/>
    </row>
    <row r="80" spans="1:11" s="74" customFormat="1" ht="17.25">
      <c r="A80" s="73" t="s">
        <v>41</v>
      </c>
      <c r="C80" s="75"/>
      <c r="D80" s="75"/>
      <c r="E80" s="75"/>
      <c r="F80" s="75"/>
      <c r="G80" s="75"/>
      <c r="H80" s="75"/>
      <c r="I80" s="75"/>
      <c r="J80" s="75"/>
      <c r="K80" s="75"/>
    </row>
    <row r="81" spans="1:11" s="74" customFormat="1" ht="17.25">
      <c r="A81" s="73" t="s">
        <v>42</v>
      </c>
      <c r="C81" s="75"/>
      <c r="D81" s="75"/>
      <c r="E81" s="75"/>
      <c r="F81" s="75"/>
      <c r="G81" s="75"/>
      <c r="H81" s="75"/>
      <c r="I81" s="75"/>
      <c r="J81" s="75"/>
      <c r="K81" s="75"/>
    </row>
    <row r="82" spans="1:11" s="74" customFormat="1" ht="17.25">
      <c r="A82" s="73" t="s">
        <v>82</v>
      </c>
      <c r="C82" s="75"/>
      <c r="D82" s="75"/>
      <c r="E82" s="75"/>
      <c r="F82" s="75"/>
      <c r="G82" s="75"/>
      <c r="H82" s="75"/>
      <c r="I82" s="75"/>
      <c r="J82" s="75"/>
      <c r="K82" s="75"/>
    </row>
    <row r="83" spans="1:11" s="74" customFormat="1" ht="15">
      <c r="A83" s="75" t="s">
        <v>57</v>
      </c>
      <c r="C83" s="75"/>
      <c r="D83" s="75"/>
      <c r="E83" s="75"/>
      <c r="F83" s="75"/>
      <c r="G83" s="75"/>
      <c r="H83" s="75"/>
      <c r="I83" s="75"/>
      <c r="J83" s="75"/>
      <c r="K83" s="75"/>
    </row>
    <row r="84" spans="1:11" s="74" customFormat="1" ht="15">
      <c r="A84" s="75" t="s">
        <v>83</v>
      </c>
      <c r="C84" s="75"/>
      <c r="D84" s="75"/>
      <c r="E84" s="75"/>
      <c r="F84" s="75"/>
      <c r="G84" s="75"/>
      <c r="H84" s="75"/>
      <c r="I84" s="75"/>
      <c r="J84" s="75"/>
      <c r="K84" s="75"/>
    </row>
    <row r="85" spans="1:11" s="74" customFormat="1" ht="15">
      <c r="A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s="74" customFormat="1" ht="15.75">
      <c r="A86" s="80"/>
      <c r="C86" s="75"/>
      <c r="D86" s="75"/>
      <c r="E86" s="75"/>
      <c r="F86" s="75"/>
      <c r="G86" s="75"/>
      <c r="H86" s="75"/>
      <c r="I86" s="75"/>
      <c r="J86" s="75"/>
      <c r="K86" s="75"/>
    </row>
    <row r="87" ht="20.25">
      <c r="A87" s="30"/>
    </row>
    <row r="88" ht="20.25">
      <c r="A88" s="30"/>
    </row>
    <row r="89" ht="18" customHeight="1"/>
    <row r="90" spans="3:17" s="34" customFormat="1" ht="18" customHeight="1">
      <c r="C90" s="2"/>
      <c r="D90" s="2"/>
      <c r="E90" s="2"/>
      <c r="F90" s="2"/>
      <c r="G90" s="2"/>
      <c r="H90" s="2"/>
      <c r="I90" s="2"/>
      <c r="J90" s="2"/>
      <c r="K90" s="2"/>
      <c r="L90" s="33"/>
      <c r="P90" s="33">
        <v>10000</v>
      </c>
      <c r="Q90" s="34" t="s">
        <v>16</v>
      </c>
    </row>
    <row r="91" spans="1:3" ht="20.25">
      <c r="A91" s="99"/>
      <c r="B91" s="100"/>
      <c r="C91" s="101"/>
    </row>
    <row r="94" ht="20.25">
      <c r="A94" s="73"/>
    </row>
    <row r="96" spans="1:3" ht="23.25">
      <c r="A96" s="102">
        <v>0.05</v>
      </c>
      <c r="C96" s="2" t="s">
        <v>78</v>
      </c>
    </row>
    <row r="97" spans="1:3" ht="23.25">
      <c r="A97" s="103">
        <v>27</v>
      </c>
      <c r="C97" s="2" t="s">
        <v>77</v>
      </c>
    </row>
    <row r="98" spans="1:3" ht="23.25">
      <c r="A98" s="104">
        <f>C14</f>
        <v>45</v>
      </c>
      <c r="C98" s="2" t="s">
        <v>84</v>
      </c>
    </row>
    <row r="99" spans="1:3" ht="22.5">
      <c r="A99" s="105">
        <v>40</v>
      </c>
      <c r="C99" s="2" t="s">
        <v>76</v>
      </c>
    </row>
    <row r="100" ht="22.5">
      <c r="A100" s="95"/>
    </row>
    <row r="101" spans="1:3" ht="23.25">
      <c r="A101" s="96">
        <f>A97*A98</f>
        <v>1215</v>
      </c>
      <c r="C101" s="2" t="s">
        <v>75</v>
      </c>
    </row>
    <row r="102" spans="1:3" ht="23.25">
      <c r="A102" s="96">
        <f>A97*A98*A99</f>
        <v>48600</v>
      </c>
      <c r="C102" s="2" t="s">
        <v>79</v>
      </c>
    </row>
    <row r="103" spans="1:3" ht="23.25">
      <c r="A103" s="97">
        <f>FV(A96,A99,-A101)</f>
        <v>146771.72570462897</v>
      </c>
      <c r="C103" s="2" t="s">
        <v>80</v>
      </c>
    </row>
    <row r="110" ht="20.25">
      <c r="A110" s="30"/>
    </row>
    <row r="112" ht="20.25">
      <c r="A112" s="32"/>
    </row>
    <row r="113" ht="20.25">
      <c r="A113" s="32"/>
    </row>
    <row r="116" ht="20.25">
      <c r="A116" s="30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3" width="15.140625" style="0" customWidth="1"/>
    <col min="4" max="15" width="12.7109375" style="0" customWidth="1"/>
  </cols>
  <sheetData>
    <row r="4" ht="18">
      <c r="A4" s="112" t="s">
        <v>100</v>
      </c>
    </row>
    <row r="5" spans="1:12" s="83" customFormat="1" ht="18">
      <c r="A5" s="85" t="s">
        <v>69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8" s="83" customFormat="1" ht="18">
      <c r="A6" s="84" t="s">
        <v>62</v>
      </c>
      <c r="B6" s="84" t="s">
        <v>62</v>
      </c>
      <c r="C6" s="84" t="s">
        <v>15</v>
      </c>
      <c r="H6" s="86" t="s">
        <v>67</v>
      </c>
    </row>
    <row r="7" spans="1:12" s="84" customFormat="1" ht="18">
      <c r="A7" s="87" t="s">
        <v>63</v>
      </c>
      <c r="B7" s="87" t="s">
        <v>64</v>
      </c>
      <c r="C7" s="87" t="s">
        <v>70</v>
      </c>
      <c r="D7" s="88">
        <f>E7-$H$31</f>
        <v>18000</v>
      </c>
      <c r="E7" s="88">
        <f>F7-$H$31</f>
        <v>19000</v>
      </c>
      <c r="F7" s="88">
        <f>G7-$H$31</f>
        <v>20000</v>
      </c>
      <c r="G7" s="88">
        <f>H7-$H$31</f>
        <v>21000</v>
      </c>
      <c r="H7" s="88">
        <f>A31</f>
        <v>22000</v>
      </c>
      <c r="I7" s="88">
        <f>H7+$H$31</f>
        <v>23000</v>
      </c>
      <c r="J7" s="88">
        <f>I7+$H$31</f>
        <v>24000</v>
      </c>
      <c r="K7" s="88">
        <f>J7+$H$31</f>
        <v>25000</v>
      </c>
      <c r="L7" s="88">
        <f>K7+$H$31</f>
        <v>26000</v>
      </c>
    </row>
    <row r="8" spans="4:12" s="84" customFormat="1" ht="18">
      <c r="D8" s="89"/>
      <c r="E8" s="89"/>
      <c r="F8" s="89"/>
      <c r="G8" s="89"/>
      <c r="H8" s="89"/>
      <c r="I8" s="89"/>
      <c r="J8" s="89"/>
      <c r="K8" s="89"/>
      <c r="L8" s="89"/>
    </row>
    <row r="9" spans="1:8" s="83" customFormat="1" ht="18">
      <c r="A9" s="84" t="s">
        <v>66</v>
      </c>
      <c r="B9" s="84" t="s">
        <v>65</v>
      </c>
      <c r="C9" s="84" t="s">
        <v>71</v>
      </c>
      <c r="H9" s="84" t="s">
        <v>68</v>
      </c>
    </row>
    <row r="10" s="83" customFormat="1" ht="18"/>
    <row r="11" spans="1:12" s="83" customFormat="1" ht="18">
      <c r="A11" s="84"/>
      <c r="B11" s="91">
        <f>$A$29-$H$29</f>
        <v>503.33333333333337</v>
      </c>
      <c r="C11" s="91">
        <f>$A$27*$A$12*B11</f>
        <v>21391.666666666668</v>
      </c>
      <c r="D11" s="93">
        <f>D$7/($C11/100)</f>
        <v>84.14491624464354</v>
      </c>
      <c r="E11" s="93">
        <f aca="true" t="shared" si="0" ref="E11:L11">E$7/($C11/100)</f>
        <v>88.8196338137904</v>
      </c>
      <c r="F11" s="93">
        <f t="shared" si="0"/>
        <v>93.49435138293727</v>
      </c>
      <c r="G11" s="93">
        <f t="shared" si="0"/>
        <v>98.16906895208413</v>
      </c>
      <c r="H11" s="93">
        <f t="shared" si="0"/>
        <v>102.843786521231</v>
      </c>
      <c r="I11" s="93">
        <f t="shared" si="0"/>
        <v>107.51850409037786</v>
      </c>
      <c r="J11" s="93">
        <f t="shared" si="0"/>
        <v>112.19322165952472</v>
      </c>
      <c r="K11" s="93">
        <f t="shared" si="0"/>
        <v>116.86793922867159</v>
      </c>
      <c r="L11" s="93">
        <f t="shared" si="0"/>
        <v>121.54265679781845</v>
      </c>
    </row>
    <row r="12" spans="1:12" s="83" customFormat="1" ht="18">
      <c r="A12" s="92">
        <f>$A$30-$H$30</f>
        <v>0.85</v>
      </c>
      <c r="B12" s="91">
        <f>$A$29</f>
        <v>533.3333333333334</v>
      </c>
      <c r="C12" s="91">
        <f>$A$27*$A$12*B12</f>
        <v>22666.666666666668</v>
      </c>
      <c r="D12" s="93">
        <f>D$7/($C12/100)</f>
        <v>79.41176470588235</v>
      </c>
      <c r="E12" s="93">
        <f aca="true" t="shared" si="1" ref="E12:L13">E$7/($C12/100)</f>
        <v>83.8235294117647</v>
      </c>
      <c r="F12" s="93">
        <f t="shared" si="1"/>
        <v>88.23529411764706</v>
      </c>
      <c r="G12" s="93">
        <f t="shared" si="1"/>
        <v>92.6470588235294</v>
      </c>
      <c r="H12" s="93">
        <f t="shared" si="1"/>
        <v>97.05882352941175</v>
      </c>
      <c r="I12" s="93">
        <f t="shared" si="1"/>
        <v>101.47058823529412</v>
      </c>
      <c r="J12" s="93">
        <f t="shared" si="1"/>
        <v>105.88235294117646</v>
      </c>
      <c r="K12" s="93">
        <f t="shared" si="1"/>
        <v>110.29411764705881</v>
      </c>
      <c r="L12" s="93">
        <f t="shared" si="1"/>
        <v>114.70588235294117</v>
      </c>
    </row>
    <row r="13" spans="1:12" s="83" customFormat="1" ht="18">
      <c r="A13" s="92"/>
      <c r="B13" s="91">
        <f>$A$29+$H$29</f>
        <v>563.3333333333334</v>
      </c>
      <c r="C13" s="91">
        <f>$A$27*$A$12*B13</f>
        <v>23941.666666666668</v>
      </c>
      <c r="D13" s="93">
        <f>D$7/($C13/100)</f>
        <v>75.18273581621997</v>
      </c>
      <c r="E13" s="93">
        <f t="shared" si="1"/>
        <v>79.35955447267663</v>
      </c>
      <c r="F13" s="93">
        <f t="shared" si="1"/>
        <v>83.53637312913331</v>
      </c>
      <c r="G13" s="93">
        <f t="shared" si="1"/>
        <v>87.71319178558997</v>
      </c>
      <c r="H13" s="93">
        <f t="shared" si="1"/>
        <v>91.89001044204663</v>
      </c>
      <c r="I13" s="93">
        <f t="shared" si="1"/>
        <v>96.0668290985033</v>
      </c>
      <c r="J13" s="93">
        <f t="shared" si="1"/>
        <v>100.24364775495997</v>
      </c>
      <c r="K13" s="93">
        <f t="shared" si="1"/>
        <v>104.42046641141663</v>
      </c>
      <c r="L13" s="93">
        <f t="shared" si="1"/>
        <v>108.5972850678733</v>
      </c>
    </row>
    <row r="14" spans="1:12" s="83" customFormat="1" ht="18">
      <c r="A14" s="92"/>
      <c r="B14" s="84"/>
      <c r="C14" s="84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83" customFormat="1" ht="18">
      <c r="A15" s="92"/>
      <c r="B15" s="91">
        <f>$A$29-$H$29</f>
        <v>503.33333333333337</v>
      </c>
      <c r="C15" s="91">
        <f>$A$27*$A$16*B15</f>
        <v>22650</v>
      </c>
      <c r="D15" s="93">
        <f aca="true" t="shared" si="2" ref="D15:L17">D$7/($C15/100)</f>
        <v>79.47019867549669</v>
      </c>
      <c r="E15" s="93">
        <f t="shared" si="2"/>
        <v>83.88520971302428</v>
      </c>
      <c r="F15" s="93">
        <f t="shared" si="2"/>
        <v>88.30022075055187</v>
      </c>
      <c r="G15" s="93">
        <f t="shared" si="2"/>
        <v>92.71523178807946</v>
      </c>
      <c r="H15" s="93">
        <f t="shared" si="2"/>
        <v>97.13024282560707</v>
      </c>
      <c r="I15" s="93">
        <f t="shared" si="2"/>
        <v>101.54525386313466</v>
      </c>
      <c r="J15" s="93">
        <f t="shared" si="2"/>
        <v>105.96026490066225</v>
      </c>
      <c r="K15" s="93">
        <f t="shared" si="2"/>
        <v>110.37527593818984</v>
      </c>
      <c r="L15" s="93">
        <f t="shared" si="2"/>
        <v>114.79028697571744</v>
      </c>
    </row>
    <row r="16" spans="1:12" s="83" customFormat="1" ht="18">
      <c r="A16" s="92">
        <f>$A$30</f>
        <v>0.9</v>
      </c>
      <c r="B16" s="91">
        <f>$A$29</f>
        <v>533.3333333333334</v>
      </c>
      <c r="C16" s="91">
        <f>$A$27*$A$16*B16</f>
        <v>24000</v>
      </c>
      <c r="D16" s="93">
        <f t="shared" si="2"/>
        <v>75</v>
      </c>
      <c r="E16" s="93">
        <f t="shared" si="2"/>
        <v>79.16666666666667</v>
      </c>
      <c r="F16" s="93">
        <f t="shared" si="2"/>
        <v>83.33333333333333</v>
      </c>
      <c r="G16" s="93">
        <f t="shared" si="2"/>
        <v>87.5</v>
      </c>
      <c r="H16" s="93">
        <f t="shared" si="2"/>
        <v>91.66666666666667</v>
      </c>
      <c r="I16" s="93">
        <f t="shared" si="2"/>
        <v>95.83333333333333</v>
      </c>
      <c r="J16" s="93">
        <f t="shared" si="2"/>
        <v>100</v>
      </c>
      <c r="K16" s="93">
        <f t="shared" si="2"/>
        <v>104.16666666666667</v>
      </c>
      <c r="L16" s="93">
        <f t="shared" si="2"/>
        <v>108.33333333333333</v>
      </c>
    </row>
    <row r="17" spans="1:12" s="83" customFormat="1" ht="18">
      <c r="A17" s="92"/>
      <c r="B17" s="91">
        <f>$A$29+$H$29</f>
        <v>563.3333333333334</v>
      </c>
      <c r="C17" s="91">
        <f>$A$27*$A$16*B17</f>
        <v>25350</v>
      </c>
      <c r="D17" s="93">
        <f t="shared" si="2"/>
        <v>71.00591715976331</v>
      </c>
      <c r="E17" s="93">
        <f t="shared" si="2"/>
        <v>74.95069033530572</v>
      </c>
      <c r="F17" s="93">
        <f t="shared" si="2"/>
        <v>78.89546351084813</v>
      </c>
      <c r="G17" s="93">
        <f t="shared" si="2"/>
        <v>82.84023668639053</v>
      </c>
      <c r="H17" s="93">
        <f t="shared" si="2"/>
        <v>86.78500986193293</v>
      </c>
      <c r="I17" s="93">
        <f t="shared" si="2"/>
        <v>90.72978303747534</v>
      </c>
      <c r="J17" s="93">
        <f t="shared" si="2"/>
        <v>94.67455621301775</v>
      </c>
      <c r="K17" s="93">
        <f t="shared" si="2"/>
        <v>98.61932938856016</v>
      </c>
      <c r="L17" s="93">
        <f t="shared" si="2"/>
        <v>102.56410256410257</v>
      </c>
    </row>
    <row r="18" spans="1:12" s="83" customFormat="1" ht="18">
      <c r="A18" s="92"/>
      <c r="B18" s="84"/>
      <c r="C18" s="84"/>
      <c r="D18" s="93"/>
      <c r="E18" s="93"/>
      <c r="F18" s="93"/>
      <c r="G18" s="93"/>
      <c r="H18" s="93"/>
      <c r="I18" s="93"/>
      <c r="J18" s="93"/>
      <c r="K18" s="93"/>
      <c r="L18" s="93"/>
    </row>
    <row r="19" spans="1:12" s="83" customFormat="1" ht="18">
      <c r="A19" s="92"/>
      <c r="B19" s="91">
        <f>$A$29-$H$29</f>
        <v>503.33333333333337</v>
      </c>
      <c r="C19" s="91">
        <f>$A$27*$A$20*B19</f>
        <v>23908.333333333336</v>
      </c>
      <c r="D19" s="93">
        <f aca="true" t="shared" si="3" ref="D19:L21">D$7/($C19/100)</f>
        <v>75.28755663994421</v>
      </c>
      <c r="E19" s="93">
        <f t="shared" si="3"/>
        <v>79.47019867549668</v>
      </c>
      <c r="F19" s="93">
        <f t="shared" si="3"/>
        <v>83.65284071104914</v>
      </c>
      <c r="G19" s="93">
        <f t="shared" si="3"/>
        <v>87.83548274660158</v>
      </c>
      <c r="H19" s="93">
        <f t="shared" si="3"/>
        <v>92.01812478215405</v>
      </c>
      <c r="I19" s="93">
        <f t="shared" si="3"/>
        <v>96.20076681770651</v>
      </c>
      <c r="J19" s="93">
        <f t="shared" si="3"/>
        <v>100.38340885325896</v>
      </c>
      <c r="K19" s="93">
        <f t="shared" si="3"/>
        <v>104.56605088881142</v>
      </c>
      <c r="L19" s="93">
        <f t="shared" si="3"/>
        <v>108.74869292436387</v>
      </c>
    </row>
    <row r="20" spans="1:12" s="83" customFormat="1" ht="18">
      <c r="A20" s="92">
        <f>$A$30+$H$30</f>
        <v>0.9500000000000001</v>
      </c>
      <c r="B20" s="91">
        <f>$A$29</f>
        <v>533.3333333333334</v>
      </c>
      <c r="C20" s="91">
        <f>$A$27*$A$20*B20</f>
        <v>25333.333333333336</v>
      </c>
      <c r="D20" s="93">
        <f t="shared" si="3"/>
        <v>71.05263157894736</v>
      </c>
      <c r="E20" s="93">
        <f t="shared" si="3"/>
        <v>74.99999999999999</v>
      </c>
      <c r="F20" s="93">
        <f t="shared" si="3"/>
        <v>78.94736842105262</v>
      </c>
      <c r="G20" s="93">
        <f t="shared" si="3"/>
        <v>82.89473684210525</v>
      </c>
      <c r="H20" s="93">
        <f t="shared" si="3"/>
        <v>86.84210526315788</v>
      </c>
      <c r="I20" s="93">
        <f t="shared" si="3"/>
        <v>90.7894736842105</v>
      </c>
      <c r="J20" s="93">
        <f t="shared" si="3"/>
        <v>94.73684210526315</v>
      </c>
      <c r="K20" s="93">
        <f t="shared" si="3"/>
        <v>98.68421052631578</v>
      </c>
      <c r="L20" s="93">
        <f t="shared" si="3"/>
        <v>102.63157894736841</v>
      </c>
    </row>
    <row r="21" spans="1:12" s="83" customFormat="1" ht="18">
      <c r="A21" s="92"/>
      <c r="B21" s="91">
        <f>$A$29+$H$29</f>
        <v>563.3333333333334</v>
      </c>
      <c r="C21" s="91">
        <f>$A$27*$A$20*B21</f>
        <v>26758.333333333336</v>
      </c>
      <c r="D21" s="93">
        <f t="shared" si="3"/>
        <v>67.26876362503891</v>
      </c>
      <c r="E21" s="93">
        <f t="shared" si="3"/>
        <v>71.0059171597633</v>
      </c>
      <c r="F21" s="93">
        <f t="shared" si="3"/>
        <v>74.74307069448768</v>
      </c>
      <c r="G21" s="93">
        <f t="shared" si="3"/>
        <v>78.48022422921207</v>
      </c>
      <c r="H21" s="93">
        <f t="shared" si="3"/>
        <v>82.21737776393645</v>
      </c>
      <c r="I21" s="93">
        <f t="shared" si="3"/>
        <v>85.95453129866084</v>
      </c>
      <c r="J21" s="93">
        <f t="shared" si="3"/>
        <v>89.69168483338522</v>
      </c>
      <c r="K21" s="93">
        <f t="shared" si="3"/>
        <v>93.42883836810961</v>
      </c>
      <c r="L21" s="93">
        <f t="shared" si="3"/>
        <v>97.165991902834</v>
      </c>
    </row>
    <row r="22" spans="1:12" s="83" customFormat="1" ht="18">
      <c r="A22" s="94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s="83" customFormat="1" ht="18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5" spans="1:8" ht="18">
      <c r="A25" s="83" t="s">
        <v>92</v>
      </c>
      <c r="B25" s="83"/>
      <c r="C25" s="83"/>
      <c r="D25" s="83"/>
      <c r="E25" s="83"/>
      <c r="F25" s="83"/>
      <c r="G25" s="83"/>
      <c r="H25" s="83"/>
    </row>
    <row r="27" spans="1:8" ht="18">
      <c r="A27" s="81">
        <f>SetPriceObj!C11</f>
        <v>50</v>
      </c>
      <c r="B27" t="s">
        <v>61</v>
      </c>
      <c r="G27" s="106"/>
      <c r="H27" s="111" t="s">
        <v>93</v>
      </c>
    </row>
    <row r="28" spans="1:8" ht="12.75">
      <c r="A28" s="81">
        <f>SetPriceObj!C17</f>
        <v>24000</v>
      </c>
      <c r="B28" t="s">
        <v>59</v>
      </c>
      <c r="G28" s="107"/>
      <c r="H28" s="108"/>
    </row>
    <row r="29" spans="1:9" ht="12.75">
      <c r="A29" s="81">
        <f>SetPriceObj!I17</f>
        <v>533.3333333333334</v>
      </c>
      <c r="B29" t="s">
        <v>60</v>
      </c>
      <c r="G29" s="107" t="s">
        <v>99</v>
      </c>
      <c r="H29" s="109">
        <v>30</v>
      </c>
      <c r="I29" t="s">
        <v>94</v>
      </c>
    </row>
    <row r="30" spans="1:9" ht="12.75">
      <c r="A30" s="82">
        <f>SetPriceObj!G14</f>
        <v>0.9</v>
      </c>
      <c r="B30" t="s">
        <v>98</v>
      </c>
      <c r="G30" s="107" t="s">
        <v>99</v>
      </c>
      <c r="H30" s="109">
        <v>0.05</v>
      </c>
      <c r="I30" t="s">
        <v>95</v>
      </c>
    </row>
    <row r="31" spans="1:9" ht="12.75">
      <c r="A31">
        <f>SetPriceObj!C48</f>
        <v>22000</v>
      </c>
      <c r="B31" t="s">
        <v>97</v>
      </c>
      <c r="G31" s="107" t="s">
        <v>99</v>
      </c>
      <c r="H31" s="110">
        <v>1000</v>
      </c>
      <c r="I31" t="s">
        <v>96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Traxler</dc:creator>
  <cp:keywords/>
  <dc:description/>
  <cp:lastModifiedBy>Your User Name</cp:lastModifiedBy>
  <cp:lastPrinted>2006-03-17T14:15:38Z</cp:lastPrinted>
  <dcterms:created xsi:type="dcterms:W3CDTF">1999-09-19T18:47:36Z</dcterms:created>
  <dcterms:modified xsi:type="dcterms:W3CDTF">2006-03-24T20:06:03Z</dcterms:modified>
  <cp:category/>
  <cp:version/>
  <cp:contentType/>
  <cp:contentStatus/>
</cp:coreProperties>
</file>